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305" windowHeight="11805" tabRatio="929" firstSheet="2" activeTab="2"/>
  </bookViews>
  <sheets>
    <sheet name="Pay-Cirteficate" sheetId="1" state="hidden" r:id="rId1"/>
    <sheet name="Block Summary" sheetId="2" state="hidden" r:id="rId2"/>
    <sheet name="BOQ" sheetId="3" r:id="rId3"/>
    <sheet name="Takoff Sheet" sheetId="4" r:id="rId4"/>
    <sheet name="Re-Bar Schedule" sheetId="5" r:id="rId5"/>
    <sheet name="RB E-1 Resi. Super St with 20mm" sheetId="6" state="hidden" r:id="rId6"/>
    <sheet name="ceramic res." sheetId="7" state="hidden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fn.IFERROR" hidden="1">#NAME?</definedName>
    <definedName name="_xlfn.SINGLE" hidden="1">#NAME?</definedName>
    <definedName name="a">'[1]E-1 300kp Res. Sub St.'!$A:$F</definedName>
    <definedName name="Advance_Repay" localSheetId="6">'[2]Pay-Cirteficate'!$H$27</definedName>
    <definedName name="Advance_Repay">'Pay-Cirteficate'!$H$27</definedName>
    <definedName name="_xlnm.Print_Area" localSheetId="1">'Block Summary'!$B$1:$E$36</definedName>
    <definedName name="_xlnm.Print_Area" localSheetId="2">'BOQ'!$B$2:$I$134</definedName>
    <definedName name="_xlnm.Print_Area" localSheetId="6">'ceramic res.'!$B$1:$H$39</definedName>
    <definedName name="_xlnm.Print_Area" localSheetId="0">'Pay-Cirteficate'!$B$1:$J$48</definedName>
    <definedName name="_xlnm.Print_Area" localSheetId="5">'RB E-1 Resi. Super St with 20mm'!$B$1:$Q$238</definedName>
    <definedName name="_xlnm.Print_Area" localSheetId="4">'Re-Bar Schedule'!$B$2:$N$30</definedName>
    <definedName name="_xlnm.Print_Area" localSheetId="3">'Takoff Sheet'!$B$2:$L$166</definedName>
    <definedName name="bfgdhgfdj">#REF!</definedName>
    <definedName name="Block_range">'[3]E-1 Block Work Residence'!$A:$F</definedName>
    <definedName name="Block_total">'[3]Ar &amp; St'!$M$46</definedName>
    <definedName name="Block_Work" localSheetId="6">'[2]Ar &amp; St'!#REF!</definedName>
    <definedName name="Block_Work" localSheetId="5">#REF!</definedName>
    <definedName name="Block_Work">#REF!</definedName>
    <definedName name="Block_work_range">'[4]E-1 Block Work Residence'!$A:$F</definedName>
    <definedName name="Block_work_total">'[12]05 Ar &amp; St'!$M$50</definedName>
    <definedName name="ContQTYsb" localSheetId="6">'[2]Sub Structure BC = 300'!$F:$F</definedName>
    <definedName name="ContQTYsb">#REF!</definedName>
    <definedName name="ContQTYsp" localSheetId="6">'[2]Ar &amp; St'!$F:$F</definedName>
    <definedName name="ContQTYsp">#REF!</definedName>
    <definedName name="curt_qty_sub">'[5]Sub Structure BC = 300'!$I:$I</definedName>
    <definedName name="CurtAMTsb" localSheetId="6">'[2]Sub Structure BC = 300'!$L:$L</definedName>
    <definedName name="CurtAMTsb">#REF!</definedName>
    <definedName name="CurtAMTspr" localSheetId="6">'[2]Ar &amp; St'!$L:$L</definedName>
    <definedName name="CurtAMTspr">#REF!</definedName>
    <definedName name="CurtQTYsb" localSheetId="6">'[2]Sub Structure BC = 300'!$I:$I</definedName>
    <definedName name="CurtQTYsb">#REF!</definedName>
    <definedName name="CurtQTYspr" localSheetId="6">'[2]Ar &amp; St'!$I:$I</definedName>
    <definedName name="CurtQTYspr">#REF!</definedName>
    <definedName name="Deductions" localSheetId="0">'Pay-Cirteficate'!$H$23:$H$28</definedName>
    <definedName name="Depth_of_Bulk" localSheetId="6">#REF!</definedName>
    <definedName name="Depth_of_Bulk">'[6]Solomon Weldu A2,E1-FevV'!#REF!</definedName>
    <definedName name="Dia" localSheetId="5">'RB E-1 Resi. Super St with 20mm'!$E:$E</definedName>
    <definedName name="Dia">#REF!</definedName>
    <definedName name="Earth_work" localSheetId="6">'[2]Sub Structure BC = 300'!$M$24</definedName>
    <definedName name="Earth_work">#REF!</definedName>
    <definedName name="Finishing" localSheetId="6">'[2]Ar &amp; St'!#REF!</definedName>
    <definedName name="Finishing">#REF!</definedName>
    <definedName name="Finishing_60">'[12]05 A-2 300kp Res. Sup St.'!$A:$F</definedName>
    <definedName name="finishing_qty_range">'ceramic res.'!$A:$G</definedName>
    <definedName name="Finishing_range">#REF!</definedName>
    <definedName name="Finishing_total">'[13]05 Ar &amp; St'!$M$88</definedName>
    <definedName name="Finisning_total">'[3]Ar &amp; St'!#REF!</definedName>
    <definedName name="Flr" localSheetId="6">'[7]RB E-1 200kp Res. Sub St.'!$F:$F</definedName>
    <definedName name="Flr" localSheetId="5">'RB E-1 Resi. Super St with 20mm'!$G:$G</definedName>
    <definedName name="Flr">#REF!</definedName>
    <definedName name="Glazing" localSheetId="6">'[2]Ar &amp; St'!#REF!</definedName>
    <definedName name="Glazing">#REF!</definedName>
    <definedName name="Joinery" localSheetId="6">'[2]Ar &amp; St'!#REF!</definedName>
    <definedName name="Joinery">#REF!</definedName>
    <definedName name="Landscaping" localSheetId="6">'[2]Ar &amp; St'!#REF!</definedName>
    <definedName name="Landscaping">#REF!</definedName>
    <definedName name="Length" localSheetId="6">'[7]RB E-1 200kp Res. Sub St.'!$E:$E</definedName>
    <definedName name="Length" localSheetId="5">'RB E-1 Resi. Super St with 20mm'!$F:$F</definedName>
    <definedName name="Length">#REF!</definedName>
    <definedName name="Main_Cont_Amount" localSheetId="0">'Pay-Cirteficate'!$I$12</definedName>
    <definedName name="Masonry_Work" localSheetId="6">'[2]Sub Structure BC = 300'!$M$62</definedName>
    <definedName name="Masonry_Work">#REF!</definedName>
    <definedName name="Mbr" localSheetId="6">'[7]RB E-1 200kp Res. Sub St.'!$G:$G</definedName>
    <definedName name="Mbr" localSheetId="5">'RB E-1 Resi. Super St with 20mm'!$H:$H</definedName>
    <definedName name="Mbr">#REF!</definedName>
    <definedName name="Metal_Work" localSheetId="6">'[2]Ar &amp; St'!#REF!</definedName>
    <definedName name="Metal_Work">#REF!</definedName>
    <definedName name="Net_Sum_Cont" localSheetId="0">'Pay-Cirteficate'!$I$30</definedName>
    <definedName name="Net_Sum_Cont">#REF!</definedName>
    <definedName name="Painting" localSheetId="6">'[8]Ar &amp; St'!#REF!</definedName>
    <definedName name="Painting">#REF!</definedName>
    <definedName name="Plates">#REF!</definedName>
    <definedName name="Prev_Payments" localSheetId="0">'Pay-Cirteficate'!$E$23:$E$33</definedName>
    <definedName name="prev_qy_sub">'[5]Sub Structure BC = 300'!$H:$H</definedName>
    <definedName name="Prev_Vats" localSheetId="0">'Pay-Cirteficate'!$F$23:$F$33</definedName>
    <definedName name="PrevAMTsb" localSheetId="6">'[2]Sub Structure BC = 300'!$K:$K</definedName>
    <definedName name="PrevAMTsb">#REF!</definedName>
    <definedName name="PrevAMTspr" localSheetId="6">'[2]Ar &amp; St'!$K:$K</definedName>
    <definedName name="PrevAMTspr">#REF!</definedName>
    <definedName name="PrevQTYsb" localSheetId="6">'[2]Sub Structure BC = 300'!$H:$H</definedName>
    <definedName name="PrevQTYsb">#REF!</definedName>
    <definedName name="PrevQTYspr" localSheetId="6">'[2]Ar &amp; St'!$H:$H</definedName>
    <definedName name="PrevQTYspr">#REF!</definedName>
    <definedName name="Ratesb" localSheetId="6">'[2]Sub Structure BC = 300'!$E:$E</definedName>
    <definedName name="Ratesb">#REF!</definedName>
    <definedName name="Ratesp" localSheetId="6">'[2]Ar &amp; St'!$E:$E</definedName>
    <definedName name="Ratesp">#REF!</definedName>
    <definedName name="rb">'[18]RB E-1 200kp Resi Sub St.'!$I:$I</definedName>
    <definedName name="Rbr" localSheetId="6">'[7]RB E-1 200kp Res. Sub St.'!$H:$H</definedName>
    <definedName name="Rbr" localSheetId="5">'RB E-1 Resi. Super St with 20mm'!$I:$I</definedName>
    <definedName name="Rbr">#REF!</definedName>
    <definedName name="Roofing" localSheetId="6">'[2]Ar &amp; St'!#REF!</definedName>
    <definedName name="Roofing">#REF!</definedName>
    <definedName name="roofing_range">'[5]Roofing'!$A:$F</definedName>
    <definedName name="Roofing_total">'[13]05 Ar &amp; St'!$M$54</definedName>
    <definedName name="SbØ10" localSheetId="6">'[9]RB A-1 200kp Res. Sub St.'!$L$83</definedName>
    <definedName name="SbØ10">'[9]RB A-1 200kp Res. Sub St.'!$L$83</definedName>
    <definedName name="SbØ12" localSheetId="6">'[9]RB A-1 200kp Res. Sub St.'!$M$83</definedName>
    <definedName name="SbØ12">'[9]RB A-1 200kp Res. Sub St.'!$M$83</definedName>
    <definedName name="SbØ14" localSheetId="6">'[9]RB A-1 200kp Res. Sub St.'!$N$83</definedName>
    <definedName name="SbØ14">'[9]RB A-1 200kp Res. Sub St.'!$N$83</definedName>
    <definedName name="SbØ16" localSheetId="6">'[9]RB A-1 200kp Res. Sub St.'!$O$83</definedName>
    <definedName name="SbØ16">'[9]RB A-1 200kp Res. Sub St.'!$O$83</definedName>
    <definedName name="SbØ20" localSheetId="6">'[9]RB A-1 200kp Res. Sub St.'!$P$83</definedName>
    <definedName name="SbØ20">'[9]RB A-1 200kp Res. Sub St.'!$P$83</definedName>
    <definedName name="SbØ6" localSheetId="6">'[9]RB A-1 200kp Res. Sub St.'!$J$83</definedName>
    <definedName name="SbØ6">'[9]RB A-1 200kp Res. Sub St.'!$J$83</definedName>
    <definedName name="SbØ8" localSheetId="6">'[9]RB A-1 200kp Res. Sub St.'!$K$83</definedName>
    <definedName name="SbØ8">'[9]RB A-1 200kp Res. Sub St.'!$K$83</definedName>
    <definedName name="sfa">'[14]05 A-2 300kp Shop Sup St.'!$A:$F</definedName>
    <definedName name="sFlr">'[15]05 RB A-2 300kp Shop Sub St.'!$G:$G</definedName>
    <definedName name="sMbr">'[15]05 RB A-2 300kp Shop Sub St.'!$H:$H</definedName>
    <definedName name="SpØ10" localSheetId="6">'[9]RB A-1 200kp Res. Super St.'!$L$213</definedName>
    <definedName name="SpØ10">'[9]RB A-1 200kp Res. Super St.'!$L$213</definedName>
    <definedName name="SpØ12" localSheetId="6">'[9]RB A-1 200kp Res. Super St.'!$M$213</definedName>
    <definedName name="SpØ12">'[9]RB A-1 200kp Res. Super St.'!$M$213</definedName>
    <definedName name="SpØ14" localSheetId="6">'[9]RB A-1 200kp Res. Super St.'!$N$213</definedName>
    <definedName name="SpØ14">'[9]RB A-1 200kp Res. Super St.'!$N$213</definedName>
    <definedName name="SpØ16" localSheetId="6">'[9]RB A-1 200kp Res. Super St.'!$O$213</definedName>
    <definedName name="SpØ16">'[9]RB A-1 200kp Res. Super St.'!$O$213</definedName>
    <definedName name="SpØ20" localSheetId="6">'[9]RB A-1 200kp Res. Super St.'!$P$213</definedName>
    <definedName name="SpØ20">'[9]RB A-1 200kp Res. Super St.'!$P$213</definedName>
    <definedName name="SpØ6" localSheetId="6">'[9]RB A-1 200kp Res. Super St.'!$J$213</definedName>
    <definedName name="SpØ6">'[9]RB A-1 200kp Res. Super St.'!$J$213</definedName>
    <definedName name="SpØ8" localSheetId="6">'[9]RB A-1 200kp Res. Super St.'!$K$213</definedName>
    <definedName name="SpØ8">'[9]RB A-1 200kp Res. Super St.'!$K$213</definedName>
    <definedName name="sRbr">'[15]05 RB A-2 300kp Shop Sub St.'!$I:$I</definedName>
    <definedName name="Str_Steel_Work" localSheetId="6">'[2]Ar &amp; St'!#REF!</definedName>
    <definedName name="Str_Steel_Work">#REF!</definedName>
    <definedName name="Structural_steel_work">'[13]05 Ar &amp; St'!$M$75</definedName>
    <definedName name="strutural_steel_total">'[15]08 Ar &amp; St'!$M$70</definedName>
    <definedName name="Sub_Concrete_Work" localSheetId="6">'[2]Sub Structure BC = 300'!$M$57</definedName>
    <definedName name="Sub_Concrete_Work">#REF!</definedName>
    <definedName name="Sub_Qty_Rang" localSheetId="6">'[7]E-1 200kp Res. Sub St.'!$A:$F</definedName>
    <definedName name="Sub_Qty_Rang">#REF!</definedName>
    <definedName name="Sub_Structure" localSheetId="6">'[2]Summary'!$E$21</definedName>
    <definedName name="Sub_Structure">#REF!</definedName>
    <definedName name="subdia">'[10]RB E-1 300kp SHOP. Sub St.'!$D:$D</definedName>
    <definedName name="super">'[12]05 A-2 300kp Sup St.'!$A:$F</definedName>
    <definedName name="Super_concrete_range">'[5]E-1 300kp Res. Sup St.'!$A:$F</definedName>
    <definedName name="Super_Concrete_Work" localSheetId="6">'[2]Ar &amp; St'!$M$39</definedName>
    <definedName name="Super_Concrete_Work">#REF!</definedName>
    <definedName name="Super_Qty_Rang" localSheetId="6">'[7]E-1 200kp Res. Sup St.'!$A:$F</definedName>
    <definedName name="Super_Qty_Rang">#REF!</definedName>
    <definedName name="super_qty_range">'[3]E-1 200kp  Sup St.'!$A:$F</definedName>
    <definedName name="Super_Structure" localSheetId="6">'[2]Summary'!$E$37</definedName>
    <definedName name="Super_Structure">#REF!</definedName>
    <definedName name="Test" localSheetId="6">'[2]Summary'!$E$14</definedName>
    <definedName name="Test">#REF!</definedName>
    <definedName name="Three_H_A_2" localSheetId="6">#REF!</definedName>
    <definedName name="Three_H_A_2">'[11]Solomon Weldu A2,E1-FevV'!#REF!</definedName>
    <definedName name="_xlnm.Print_Titles" localSheetId="6">'ceramic res.'!$6:$6</definedName>
    <definedName name="_xlnm.Print_Titles" localSheetId="5">'RB E-1 Resi. Super St with 20mm'!$1:$3</definedName>
    <definedName name="TodateQTYsb" localSheetId="6">'[2]Sub Structure BC = 300'!$J:$J</definedName>
    <definedName name="TodateQTYsb">#REF!</definedName>
    <definedName name="TodateQTYspr" localSheetId="6">'[2]Ar &amp; St'!$J:$J</definedName>
    <definedName name="TodateQTYspr">#REF!</definedName>
    <definedName name="Total" localSheetId="6">'[7]RB E-1 200kp Res. Sub St.'!$I:$I</definedName>
    <definedName name="Total" localSheetId="5">'RB E-1 Resi. Super St with 20mm'!$J:$J</definedName>
    <definedName name="Total">#REF!</definedName>
    <definedName name="Total_Block_Work">'[16]06 to 08 Ar &amp; St'!$M$49</definedName>
    <definedName name="Total_DDT" localSheetId="0">'Pay-Cirteficate'!$H$29</definedName>
    <definedName name="Total_DDT">#REF!</definedName>
    <definedName name="Total_Prev_Adv" localSheetId="0">'Pay-Cirteficate'!$E$34</definedName>
    <definedName name="Total_Prev_PAY" localSheetId="0">'Pay-Cirteficate'!$E$23:$E$33</definedName>
    <definedName name="Total_Prev_Vate" localSheetId="0">'Pay-Cirteficate'!$F$34</definedName>
    <definedName name="Total_Structural_Steel_Work">'[17]06 to 08 Ar &amp; St'!$M$69</definedName>
    <definedName name="TQTYA1S">#REF!</definedName>
    <definedName name="Twenty_Five_H_A_2" localSheetId="6">#REF!</definedName>
    <definedName name="Twenty_Five_H_A_2">'[11]Solomon Weldu A2,E1-FevV'!#REF!</definedName>
    <definedName name="Two_H_A_2" localSheetId="6">#REF!</definedName>
    <definedName name="Two_H_A_2">'[11]Solomon Weldu A2,E1-FevV'!#REF!</definedName>
    <definedName name="UPSA1">#REF!</definedName>
    <definedName name="Work_Exc_Todate" localSheetId="0">'Pay-Cirteficate'!$I$21</definedName>
    <definedName name="Work_Exc_Todate">#REF!</definedName>
  </definedNames>
  <calcPr fullCalcOnLoad="1"/>
</workbook>
</file>

<file path=xl/sharedStrings.xml><?xml version="1.0" encoding="utf-8"?>
<sst xmlns="http://schemas.openxmlformats.org/spreadsheetml/2006/main" count="1164" uniqueCount="405">
  <si>
    <t>Date:</t>
  </si>
  <si>
    <t>Timizing</t>
  </si>
  <si>
    <t>Dimension</t>
  </si>
  <si>
    <t>Qty</t>
  </si>
  <si>
    <t>Item</t>
  </si>
  <si>
    <t>On Axis 1 &amp; 8</t>
  </si>
  <si>
    <t>On Axis A</t>
  </si>
  <si>
    <t>On Axis C</t>
  </si>
  <si>
    <t>7.1.7</t>
  </si>
  <si>
    <t>7.1.8</t>
  </si>
  <si>
    <t>330x30mm terrazzo thread bedded and joined with cement mortar 1:3 mix.</t>
  </si>
  <si>
    <t>7.1.9</t>
  </si>
  <si>
    <t>160x30mm terrazzo riser bedded and joined with cement mortar 1:3 mix.</t>
  </si>
  <si>
    <t>7.1.10</t>
  </si>
  <si>
    <t>Code</t>
  </si>
  <si>
    <r>
      <t>On Axis A</t>
    </r>
    <r>
      <rPr>
        <b/>
        <sz val="10"/>
        <color indexed="8"/>
        <rFont val="Calibri"/>
        <family val="2"/>
      </rPr>
      <t>⁰</t>
    </r>
  </si>
  <si>
    <t>On Axis 2 &amp; 7</t>
  </si>
  <si>
    <t>№</t>
  </si>
  <si>
    <t>Location</t>
  </si>
  <si>
    <t>Dia</t>
  </si>
  <si>
    <t>Length</t>
  </si>
  <si>
    <t>Type</t>
  </si>
  <si>
    <t>Flr</t>
  </si>
  <si>
    <t>Mbr</t>
  </si>
  <si>
    <t>Total</t>
  </si>
  <si>
    <t>Rbr</t>
  </si>
  <si>
    <t>C-1</t>
  </si>
  <si>
    <t>C-2</t>
  </si>
  <si>
    <t>C-3</t>
  </si>
  <si>
    <t>C-4</t>
  </si>
  <si>
    <t>C-5</t>
  </si>
  <si>
    <t>C-6</t>
  </si>
  <si>
    <t>C-7</t>
  </si>
  <si>
    <t>C-8</t>
  </si>
  <si>
    <t>a</t>
  </si>
  <si>
    <t>b</t>
  </si>
  <si>
    <t>Total Length</t>
  </si>
  <si>
    <t>Unit Weight</t>
  </si>
  <si>
    <t>Total Weight</t>
  </si>
  <si>
    <t>First Floor</t>
  </si>
  <si>
    <t>First Flight</t>
  </si>
  <si>
    <t>Elevation Column</t>
  </si>
  <si>
    <t>Stirupe</t>
  </si>
  <si>
    <t>Main Bar</t>
  </si>
  <si>
    <t xml:space="preserve">Ground Floor </t>
  </si>
  <si>
    <t>Second Floor</t>
  </si>
  <si>
    <t>Third Floor</t>
  </si>
  <si>
    <t>On Axis A' &amp; B'</t>
  </si>
  <si>
    <t>Top Bar</t>
  </si>
  <si>
    <t>Negative Bar</t>
  </si>
  <si>
    <t>Bttm</t>
  </si>
  <si>
    <t>Stirrups</t>
  </si>
  <si>
    <t>On Axis 3 &amp; 6</t>
  </si>
  <si>
    <t>On Axis 4 &amp; 5</t>
  </si>
  <si>
    <t xml:space="preserve">Precast Bracing </t>
  </si>
  <si>
    <t>Slab Mesh</t>
  </si>
  <si>
    <t>Floor Beam and Slab Mesh</t>
  </si>
  <si>
    <t>Stair</t>
  </si>
  <si>
    <t>2nd, 4th, 6th and 8th Flight</t>
  </si>
  <si>
    <t>3rd, 5th and 7th Flight</t>
  </si>
  <si>
    <t>CONSULTANT:</t>
  </si>
  <si>
    <t>Birr</t>
  </si>
  <si>
    <t>15% VAT</t>
  </si>
  <si>
    <t>Total no. of pages</t>
  </si>
  <si>
    <t>A2</t>
  </si>
  <si>
    <t>E1</t>
  </si>
  <si>
    <t>E2</t>
  </si>
  <si>
    <t>Date of Signature of Contract:</t>
  </si>
  <si>
    <t>PROJECT:</t>
  </si>
  <si>
    <t>E1+E1</t>
  </si>
  <si>
    <t>LOCATION:</t>
  </si>
  <si>
    <t>Addis Ababa, Jemmo II Site</t>
  </si>
  <si>
    <t>E1+E2</t>
  </si>
  <si>
    <t>CLIENT:</t>
  </si>
  <si>
    <t>Nifasilk Lafto Sub-City H/D/P/Office</t>
  </si>
  <si>
    <t>E2+A2</t>
  </si>
  <si>
    <t>MGM Consult PLC</t>
  </si>
  <si>
    <t>AMOUNT (Birr)</t>
  </si>
  <si>
    <t>A2+A2</t>
  </si>
  <si>
    <t>CONTRACTOR:</t>
  </si>
  <si>
    <t>Main Cont.</t>
  </si>
  <si>
    <t>E2+E2</t>
  </si>
  <si>
    <t>Adress</t>
  </si>
  <si>
    <t xml:space="preserve">   Addis Ababa</t>
  </si>
  <si>
    <t>Additional Cont.</t>
  </si>
  <si>
    <t>Telephone</t>
  </si>
  <si>
    <t>Variation Order No.</t>
  </si>
  <si>
    <t>P.O. Box</t>
  </si>
  <si>
    <t>Sub Total</t>
  </si>
  <si>
    <t>VAT 15%</t>
  </si>
  <si>
    <t>Total Sum</t>
  </si>
  <si>
    <t xml:space="preserve"> Amount (Birr)</t>
  </si>
  <si>
    <t>Item No.</t>
  </si>
  <si>
    <t>Date</t>
  </si>
  <si>
    <t>Amount (Birr)   Before VAT</t>
  </si>
  <si>
    <t>VAT</t>
  </si>
  <si>
    <t>Amount (Birr)</t>
  </si>
  <si>
    <t xml:space="preserve"> Previous Payment</t>
  </si>
  <si>
    <t xml:space="preserve"> Rebate </t>
  </si>
  <si>
    <t>Penalty</t>
  </si>
  <si>
    <t xml:space="preserve"> Total</t>
  </si>
  <si>
    <t>Net sum due to the contractor</t>
  </si>
  <si>
    <t>TOTAL</t>
  </si>
  <si>
    <t>Previous VAT 15%</t>
  </si>
  <si>
    <t>Net 15% VAT</t>
  </si>
  <si>
    <t>We here by certify that the contractor is now entitled to the sum of Birr =</t>
  </si>
  <si>
    <t>In words</t>
  </si>
  <si>
    <t>Prepared By: -</t>
  </si>
  <si>
    <t>(Signature)</t>
  </si>
  <si>
    <t xml:space="preserve">Approved </t>
  </si>
  <si>
    <t xml:space="preserve">Authorized </t>
  </si>
  <si>
    <t>Payment Certificate №</t>
  </si>
  <si>
    <t>As per the attached statement the value of work executed and/or materials supplied todate is:</t>
  </si>
  <si>
    <t xml:space="preserve">Previous Payments </t>
  </si>
  <si>
    <r>
      <t xml:space="preserve">Contract </t>
    </r>
    <r>
      <rPr>
        <sz val="12"/>
        <rFont val="Calibri"/>
        <family val="2"/>
      </rPr>
      <t xml:space="preserve">№ </t>
    </r>
    <r>
      <rPr>
        <u val="single"/>
        <sz val="12"/>
        <rFont val="CG Times"/>
        <family val="1"/>
      </rPr>
      <t xml:space="preserve">                     </t>
    </r>
  </si>
  <si>
    <t>GRAND SUMMARY</t>
  </si>
  <si>
    <t>Typology</t>
  </si>
  <si>
    <t>Unit</t>
  </si>
  <si>
    <t>Amount</t>
  </si>
  <si>
    <t>GRAND TOTAL ........................................</t>
  </si>
  <si>
    <t>Block Type E-1 (200Kpa)</t>
  </si>
  <si>
    <t>Block Type E-2 (200Kpa)</t>
  </si>
  <si>
    <t>Block Type A-2 (200Kpa)</t>
  </si>
  <si>
    <t>Payment №:</t>
  </si>
  <si>
    <t>Contructor: -</t>
  </si>
  <si>
    <r>
      <t xml:space="preserve">Consultant: - </t>
    </r>
    <r>
      <rPr>
        <b/>
        <sz val="12"/>
        <rFont val="Century Gothic"/>
        <family val="2"/>
      </rPr>
      <t>MGM</t>
    </r>
    <r>
      <rPr>
        <sz val="12"/>
        <rFont val="Century Gothic"/>
        <family val="2"/>
      </rPr>
      <t xml:space="preserve"> Consult PLC</t>
    </r>
  </si>
  <si>
    <t>AD1</t>
  </si>
  <si>
    <t>AD2</t>
  </si>
  <si>
    <t>AD3</t>
  </si>
  <si>
    <t>Construction of Apartment Buildings (E-1 &amp; - )</t>
  </si>
  <si>
    <t>(a)----------------------------------------------------------------------</t>
  </si>
  <si>
    <t>(b)-------------------------- Retention (5%)</t>
  </si>
  <si>
    <t>(c)-----------Advance Repayment (20%)</t>
  </si>
  <si>
    <t xml:space="preserve">(d) =15%*((a) - (c)) ----------------------- </t>
  </si>
  <si>
    <t xml:space="preserve">    Landing Beam reinforcement</t>
  </si>
  <si>
    <t>Additional</t>
  </si>
  <si>
    <t>stirrup</t>
  </si>
  <si>
    <t>Solid slab at Floor Levels</t>
  </si>
  <si>
    <t>1 to 5</t>
  </si>
  <si>
    <t>Block Type</t>
  </si>
  <si>
    <t>BC</t>
  </si>
  <si>
    <r>
      <t>Project:</t>
    </r>
    <r>
      <rPr>
        <b/>
        <i/>
        <u val="single"/>
        <sz val="11"/>
        <color indexed="8"/>
        <rFont val="Calibri"/>
        <family val="2"/>
      </rPr>
      <t xml:space="preserve"> Low Cost Housing Development Project</t>
    </r>
  </si>
  <si>
    <r>
      <t>Location:</t>
    </r>
    <r>
      <rPr>
        <b/>
        <i/>
        <u val="single"/>
        <sz val="11"/>
        <color indexed="8"/>
        <rFont val="Calibri"/>
        <family val="2"/>
      </rPr>
      <t xml:space="preserve"> Jemmo II</t>
    </r>
  </si>
  <si>
    <r>
      <t xml:space="preserve">Client: </t>
    </r>
    <r>
      <rPr>
        <b/>
        <i/>
        <u val="single"/>
        <sz val="11"/>
        <color indexed="8"/>
        <rFont val="Calibri"/>
        <family val="2"/>
      </rPr>
      <t>Nifasilk Lafto Sub-City</t>
    </r>
  </si>
  <si>
    <r>
      <t xml:space="preserve">Consultant: </t>
    </r>
    <r>
      <rPr>
        <b/>
        <i/>
        <u val="single"/>
        <sz val="11"/>
        <color indexed="8"/>
        <rFont val="Calibri"/>
        <family val="2"/>
      </rPr>
      <t>MGM Consult PLC</t>
    </r>
  </si>
  <si>
    <r>
      <t xml:space="preserve">Block </t>
    </r>
    <r>
      <rPr>
        <i/>
        <sz val="10"/>
        <color indexed="8"/>
        <rFont val="Calibri"/>
        <family val="2"/>
      </rPr>
      <t>№</t>
    </r>
  </si>
  <si>
    <r>
      <t xml:space="preserve">Payment </t>
    </r>
    <r>
      <rPr>
        <i/>
        <sz val="10"/>
        <color indexed="8"/>
        <rFont val="Calibri"/>
        <family val="2"/>
      </rPr>
      <t>№</t>
    </r>
  </si>
  <si>
    <t>Toptie Beam</t>
  </si>
  <si>
    <t>On Axis B</t>
  </si>
  <si>
    <t>On Axis A b/n Axis 1-2 &amp; 7-8</t>
  </si>
  <si>
    <t>On Axis A b/n Axis 3 &amp; 6</t>
  </si>
  <si>
    <t>On Axis A' b/n Axis 4-5</t>
  </si>
  <si>
    <t>AXIS-1,4,5 &amp; 8</t>
  </si>
  <si>
    <t>AXIS 2,3,6&amp;7</t>
  </si>
  <si>
    <r>
      <t>AXIS-2</t>
    </r>
    <r>
      <rPr>
        <b/>
        <sz val="10"/>
        <color indexed="8"/>
        <rFont val="Calibri"/>
        <family val="2"/>
      </rPr>
      <t>⁰ &amp; 6⁰</t>
    </r>
  </si>
  <si>
    <t>On Axis A⁰</t>
  </si>
  <si>
    <t>On Axis B'</t>
  </si>
  <si>
    <t>Fourth Floor</t>
  </si>
  <si>
    <r>
      <t xml:space="preserve">Contractor: </t>
    </r>
    <r>
      <rPr>
        <b/>
        <i/>
        <sz val="10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 xml:space="preserve">                                                                               Consultant: </t>
    </r>
    <r>
      <rPr>
        <b/>
        <i/>
        <sz val="10"/>
        <color indexed="8"/>
        <rFont val="Calibri"/>
        <family val="2"/>
      </rPr>
      <t>MGM CONSULTING PLC</t>
    </r>
  </si>
  <si>
    <t>E-1 Resi</t>
  </si>
  <si>
    <t>Stirrup</t>
  </si>
  <si>
    <t xml:space="preserve">On Axis A0 </t>
  </si>
  <si>
    <t>AXIS-2⁰ &amp; 6⁰</t>
  </si>
  <si>
    <t>Landing slab reinforcement</t>
  </si>
  <si>
    <t/>
  </si>
  <si>
    <t>First - 4th Floor</t>
  </si>
  <si>
    <t>For All Bearing Capacity of E-1</t>
  </si>
  <si>
    <t>Super-Structure</t>
  </si>
  <si>
    <r>
      <t xml:space="preserve">Pay </t>
    </r>
    <r>
      <rPr>
        <i/>
        <sz val="11"/>
        <color indexed="8"/>
        <rFont val="Calibri"/>
        <family val="2"/>
      </rPr>
      <t>№</t>
    </r>
  </si>
  <si>
    <t xml:space="preserve">Contractor: </t>
  </si>
  <si>
    <t>Description</t>
  </si>
  <si>
    <t>Ceramic  area</t>
  </si>
  <si>
    <t>Ground -4th floor</t>
  </si>
  <si>
    <t xml:space="preserve"> @ Studio Type  [ 1pc .]</t>
  </si>
  <si>
    <t>L=1.51*2+0.65+1.4</t>
  </si>
  <si>
    <t xml:space="preserve"> @ Three bed rm  Type  [ 1pc .]</t>
  </si>
  <si>
    <t>L=2.09*2+1.29+0.54</t>
  </si>
  <si>
    <t xml:space="preserve"> @ One bed rm  Type  [ 2pcs .] b/n axis 3 to 6</t>
  </si>
  <si>
    <t>L=0.66+1.65*2+1.41</t>
  </si>
  <si>
    <t xml:space="preserve"> @ Two bed rm  Type  [ 1pcs .] </t>
  </si>
  <si>
    <t>L=0.7+2.1*2+1.45</t>
  </si>
  <si>
    <t xml:space="preserve"> @ One bed rm  Type  [ 2pcs .] b/n axis 7 to 8</t>
  </si>
  <si>
    <t>L=1.5*2+0.66+1.41+0.05*2</t>
  </si>
  <si>
    <t>F7.1.5</t>
  </si>
  <si>
    <t>Total to Item 7.1.5</t>
  </si>
  <si>
    <r>
      <t>15</t>
    </r>
    <r>
      <rPr>
        <b/>
        <i/>
        <u val="single"/>
        <sz val="11"/>
        <color indexed="60"/>
        <rFont val="Calibri"/>
        <family val="2"/>
      </rPr>
      <t xml:space="preserve">×15×0.6cm white glazed ceramic wall tile for toilet </t>
    </r>
  </si>
  <si>
    <t>Ditto as item 7.1.5</t>
  </si>
  <si>
    <t>Total to 7.1.7</t>
  </si>
  <si>
    <t>Ground to fourth floor</t>
  </si>
  <si>
    <t>Total to 7.1.8</t>
  </si>
  <si>
    <t>Total to 7.1.9</t>
  </si>
  <si>
    <t>28x3cm terrazzo window sill bedded and joined with cement mortar 1:3 mix.</t>
  </si>
  <si>
    <t>W-1</t>
  </si>
  <si>
    <t>Total to 7.1.10</t>
  </si>
  <si>
    <t>W-2</t>
  </si>
  <si>
    <t>W-3</t>
  </si>
  <si>
    <t>W-4</t>
  </si>
  <si>
    <t>50 mm lean concrete quality C-5, with minimum cement content of 150 kg /m3, of concrete:</t>
  </si>
  <si>
    <t>Reinforced concrete quality C-25,360 kg of cement/m3  filled in to form work and vibrated around rod reinforcement (Formwork and reinforcement measured separately)</t>
  </si>
  <si>
    <t>Provide, cut and fix in position sawn structural wood or steel formwork which ever is appropriate.</t>
  </si>
  <si>
    <t>Kg</t>
  </si>
  <si>
    <t>Item No</t>
  </si>
  <si>
    <t>Unit Rate</t>
  </si>
  <si>
    <t xml:space="preserve"> Amount</t>
  </si>
  <si>
    <t xml:space="preserve">FOR </t>
  </si>
  <si>
    <t>1.0 EXCAVATION &amp; EARTH WORK</t>
  </si>
  <si>
    <t xml:space="preserve">         TOTAL CARRIED TO SUMMARY ...................................................</t>
  </si>
  <si>
    <t>2.0 CONCRETE WORK</t>
  </si>
  <si>
    <t>Grand Total   ...................</t>
  </si>
  <si>
    <t>TOTAL SUMMARY</t>
  </si>
  <si>
    <t>Mild steel reinforcement according to structural drawings. Price includes cutting, bending, placing in position, tying wire, concrete spacers and reinforcement bar chairs.</t>
  </si>
  <si>
    <r>
      <t>M</t>
    </r>
    <r>
      <rPr>
        <vertAlign val="superscript"/>
        <sz val="13"/>
        <color indexed="59"/>
        <rFont val="Cambria"/>
        <family val="1"/>
      </rPr>
      <t>2</t>
    </r>
  </si>
  <si>
    <r>
      <t>M</t>
    </r>
    <r>
      <rPr>
        <vertAlign val="superscript"/>
        <sz val="13"/>
        <color indexed="59"/>
        <rFont val="Cambria"/>
        <family val="1"/>
      </rPr>
      <t>3</t>
    </r>
  </si>
  <si>
    <t>VAT (15%)…...............</t>
  </si>
  <si>
    <t>Total    ...................</t>
  </si>
  <si>
    <t>Metal and Related Works…………………………………………………...……….…………………………</t>
  </si>
  <si>
    <t>Concrete Work…………………………………………………………………………………</t>
  </si>
  <si>
    <t>Excavation and Earth Work……………………………………….……………………</t>
  </si>
  <si>
    <t>ST. LUKAS HOSPITAL EXTERNAL FENCE</t>
  </si>
  <si>
    <t>Clear and remove top soil to an average depth of 200mm. The site clearance shall include removing existing fence, cutting &amp; up rooting of bushes of tree on the site.</t>
  </si>
  <si>
    <t xml:space="preserve">Trench Excavation for masonry foundation wall to a depth not exceeding 100cm from reduced ground level </t>
  </si>
  <si>
    <t>Load and cart away surplus excavated material to an appropriate tip not exceeding 5km from the site.</t>
  </si>
  <si>
    <t>a)  Under  Masonary Foundation</t>
  </si>
  <si>
    <t>b)  Under  Footing Pad</t>
  </si>
  <si>
    <t>b) In Collumn Footing Pad</t>
  </si>
  <si>
    <t>d) In Intermidiate Collumn [20cm  x 20cm ]</t>
  </si>
  <si>
    <t>c) In Main Collumn  [30cm x 30cm]</t>
  </si>
  <si>
    <t>a) In Grade Beam [30cm x 50cm]</t>
  </si>
  <si>
    <t>a) Dia.  08 mm deformed bar</t>
  </si>
  <si>
    <t>b) Dia.  12 mm deformed bar</t>
  </si>
  <si>
    <t>c) Dia.  14mm deformed bar</t>
  </si>
  <si>
    <t>3. MASONARY WORK</t>
  </si>
  <si>
    <t>500mm thick at top and 80 cm thick at bottom hard trachytic roughly dressed stone masonry retaining  wall bedded in cement mortar mix ratio  (1:3)</t>
  </si>
  <si>
    <r>
      <t>M</t>
    </r>
    <r>
      <rPr>
        <vertAlign val="superscript"/>
        <sz val="13"/>
        <color indexed="59"/>
        <rFont val="Cambria"/>
        <family val="1"/>
      </rPr>
      <t>3</t>
    </r>
  </si>
  <si>
    <t>Ditto but for exposed part above natural ground level.</t>
  </si>
  <si>
    <t>4. BLOCK WORKS</t>
  </si>
  <si>
    <t>a) [20 cm x 20 cm x 40 cm]</t>
  </si>
  <si>
    <t>Class C, 200mm thick HCB wall which can satisfy the designed strength , bedded in cement mortar (1:3).Price shall include mortar beding.</t>
  </si>
  <si>
    <r>
      <t>M</t>
    </r>
    <r>
      <rPr>
        <vertAlign val="superscript"/>
        <sz val="13"/>
        <color indexed="59"/>
        <rFont val="Cambria"/>
        <family val="1"/>
      </rPr>
      <t>2</t>
    </r>
  </si>
  <si>
    <t>a) RHS 40*40, 3.0 mm thick Vertical Support member</t>
  </si>
  <si>
    <t>b) RHS 40*400, 3.0 mm thick Lateral members</t>
  </si>
  <si>
    <t>All metal  RHS Iron frames shown on the drawings, All metal works shall be painted one coat primer and 3 coats of synthetic enamel paint. The dimension and spacing of steel members shoild be chacked from the drawing.</t>
  </si>
  <si>
    <t>5. METAL  WORK</t>
  </si>
  <si>
    <t>6. FINISHING WORK</t>
  </si>
  <si>
    <t>Apply three coats of plastering in cement mortar (1:3) to all internal walls, 5cm width outer edge of doors &amp; windows, exposed surface of beams and column up to fine finish. Price shall include Pre-cleaning, preparation of the surface and all edge works.</t>
  </si>
  <si>
    <t>Apply pointing to exposed part above ground level stone masonry foundation wall recessed joint in cement sand mortar mix (1:2). (PROVSIONAL)</t>
  </si>
  <si>
    <t>Apply three coats of plastic emulsion paint. Price shall include pre - cleaning &amp; preparation of the surface.</t>
  </si>
  <si>
    <t>Masonary Works…………………………………………………...……….…………………………</t>
  </si>
  <si>
    <t>Block Works…………………………………………………...……….…………………………</t>
  </si>
  <si>
    <t>Finishing Works…………………………………………………...……….…………………………</t>
  </si>
  <si>
    <t>a) By reusing existing massonary stone after cleaning [Provisional]</t>
  </si>
  <si>
    <t>b) By using new massonary stone suplied by contractor  [Provisional]</t>
  </si>
  <si>
    <t xml:space="preserve">Back Fill under Massonary foundation with imported selected material from quarry waste well rolled and compacted in layers not exceeding 200 mm thick. </t>
  </si>
  <si>
    <t>Pit excavation in ordinary soil to reduce level to depth not exceeding 1500mm .</t>
  </si>
  <si>
    <t xml:space="preserve">Project :- </t>
  </si>
  <si>
    <t>Takeoff sheet</t>
  </si>
  <si>
    <t>A- SUB STRUCTURE</t>
  </si>
  <si>
    <t>1.00  Excavation &amp; Earth Work</t>
  </si>
  <si>
    <t xml:space="preserve"> (Total to Item 1.01)</t>
  </si>
  <si>
    <t xml:space="preserve"> (Total to Item 1.02)</t>
  </si>
  <si>
    <t>(Total to Item 1.03)</t>
  </si>
  <si>
    <t>Width  = 0.30 meter</t>
  </si>
  <si>
    <t>2.0 Concrete Work</t>
  </si>
  <si>
    <t>(Total to Item 2.01a)</t>
  </si>
  <si>
    <t>(Total to Item 2.02a)</t>
  </si>
  <si>
    <t>(Total to Item 2.02b)</t>
  </si>
  <si>
    <t>Width = 0.30 meter</t>
  </si>
  <si>
    <t>(Total to Item 2.03a)</t>
  </si>
  <si>
    <t>3.0 Masonry Work</t>
  </si>
  <si>
    <t>Vertical Section</t>
  </si>
  <si>
    <t>Width = 0.50 meter</t>
  </si>
  <si>
    <t>Sloped Section</t>
  </si>
  <si>
    <t>(Total to Item 3.01)</t>
  </si>
  <si>
    <t>3.02 Above Ground Level</t>
  </si>
  <si>
    <t>(Total to Item 3.02)</t>
  </si>
  <si>
    <t>Door</t>
  </si>
  <si>
    <t>DDT</t>
  </si>
  <si>
    <t>Length = 390.00 meter</t>
  </si>
  <si>
    <t>Width = 0.60 meter</t>
  </si>
  <si>
    <t>Site Clearance</t>
  </si>
  <si>
    <t>Trench Excavation</t>
  </si>
  <si>
    <t>Depth = 1.00 meter</t>
  </si>
  <si>
    <t>Width = 0.80 meter</t>
  </si>
  <si>
    <t>Length  = 1.50 + 0.25 *+ 0.25 = 2.00 meter</t>
  </si>
  <si>
    <t>Width  = 1.50 + 0.25 *+ 0.25 = 2.00 meter</t>
  </si>
  <si>
    <t>Depth = 1.50 meter (Expected footing Qty is 36)</t>
  </si>
  <si>
    <t>Pit Excavation</t>
  </si>
  <si>
    <t>Deductable</t>
  </si>
  <si>
    <t>Excavated volume of trench</t>
  </si>
  <si>
    <t>Width = 0.30 meter, Depth = 1.00 meter</t>
  </si>
  <si>
    <t>Width = 0.80 meter, Depth = 1.00 meter</t>
  </si>
  <si>
    <t xml:space="preserve">Length = 36 * 2.00 =  72.00 meter </t>
  </si>
  <si>
    <t>Back fill</t>
  </si>
  <si>
    <t>Around Stone Massonary</t>
  </si>
  <si>
    <t>Length  = 390.00 - (36 * 2 .00) = 318.00 meter</t>
  </si>
  <si>
    <t>Around Foundation Footing</t>
  </si>
  <si>
    <r>
      <t>Concrete Volume = (36*1.215)= 43.74 M</t>
    </r>
    <r>
      <rPr>
        <vertAlign val="superscript"/>
        <sz val="11"/>
        <rFont val="Times New Roman"/>
        <family val="1"/>
      </rPr>
      <t>3</t>
    </r>
  </si>
  <si>
    <t>(Total to Item 1.04)</t>
  </si>
  <si>
    <t>Cart Away</t>
  </si>
  <si>
    <t>Total excavated voume.</t>
  </si>
  <si>
    <t>(Total to Item 1.05)</t>
  </si>
  <si>
    <t xml:space="preserve"> C-5 Lean concrete</t>
  </si>
  <si>
    <t xml:space="preserve">2.01 a) </t>
  </si>
  <si>
    <t>Under masonry</t>
  </si>
  <si>
    <t>Width  = 0.50 meter</t>
  </si>
  <si>
    <t>Under Footing Pad</t>
  </si>
  <si>
    <t>Length  = 1.50 meter</t>
  </si>
  <si>
    <t>Width  = 1.50 meter</t>
  </si>
  <si>
    <t>St. Lukas Hospital External Fence</t>
  </si>
  <si>
    <t>Client:-         Doctors With Africa CUAMM</t>
  </si>
  <si>
    <t>Contractor:- To Be Assigned</t>
  </si>
  <si>
    <t>Location :-Woliso Town, Oromia, Ethiopia</t>
  </si>
  <si>
    <t>C-25 Concrete</t>
  </si>
  <si>
    <t>In Grade Beam [30cm x 50cm]</t>
  </si>
  <si>
    <t>2.02 a)</t>
  </si>
  <si>
    <t>Width = 0.5 meter, Depth = 0.30 meter</t>
  </si>
  <si>
    <t>Length = 390 meter</t>
  </si>
  <si>
    <t>2.02 b)</t>
  </si>
  <si>
    <t>Length = 1.50 meter</t>
  </si>
  <si>
    <t>Width = 1.50 meter, Depth = 1.50 meter</t>
  </si>
  <si>
    <t>2.02 c)</t>
  </si>
  <si>
    <t>In Main Collumn  [30cm x 30cm]</t>
  </si>
  <si>
    <t>In Elevation Collumn &amp; Footing Pad</t>
  </si>
  <si>
    <t>Footing Pad</t>
  </si>
  <si>
    <t>Elevation Collumn</t>
  </si>
  <si>
    <t>Length = 0.30 meter</t>
  </si>
  <si>
    <t>Length = 1.80 meter</t>
  </si>
  <si>
    <t>Width = 0.30 meter, Depth = 0.30 meter</t>
  </si>
  <si>
    <t>(Total to Item 2.02c)</t>
  </si>
  <si>
    <t>2.02 d)</t>
  </si>
  <si>
    <t>In Intermidiate Collumn [20cm  x 20cm ]</t>
  </si>
  <si>
    <t>Width = 0.20 meter, Depth = 0.20 meter</t>
  </si>
  <si>
    <t>Estimated 76 Intermidiate column</t>
  </si>
  <si>
    <t>(Total to Item 2.02cd)</t>
  </si>
  <si>
    <t>Formwork</t>
  </si>
  <si>
    <t>2.03 a)</t>
  </si>
  <si>
    <t>Width = 0.3 meter</t>
  </si>
  <si>
    <t>Length = 1.00 meter</t>
  </si>
  <si>
    <t>ф</t>
  </si>
  <si>
    <t>Length (m)</t>
  </si>
  <si>
    <t>No. of Bars</t>
  </si>
  <si>
    <t>No. of Mem.</t>
  </si>
  <si>
    <t>Length for ф</t>
  </si>
  <si>
    <t>Grade Beam</t>
  </si>
  <si>
    <t>-</t>
  </si>
  <si>
    <t>Weight per m.</t>
  </si>
  <si>
    <t>Total weight, kg.</t>
  </si>
  <si>
    <t>2.03 b)</t>
  </si>
  <si>
    <t>(Total to Item 2.03b)</t>
  </si>
  <si>
    <t>(Total to Item 2.03c)</t>
  </si>
  <si>
    <t>2.03 c)</t>
  </si>
  <si>
    <t>2.03 d)</t>
  </si>
  <si>
    <t>(Total to Item 2.03d)</t>
  </si>
  <si>
    <t>Mild steel reinforcement</t>
  </si>
  <si>
    <t>2.04 a) Dia.  08 mm deformed bar</t>
  </si>
  <si>
    <t>(Total to Item 2.04 a)</t>
  </si>
  <si>
    <t>2.04 b) Dia.  12 mm deformed bar</t>
  </si>
  <si>
    <t>(Total to Item 2.04 b)</t>
  </si>
  <si>
    <t>2.04 c) Dia.  14 mm deformed bar</t>
  </si>
  <si>
    <t>(Total to Item 2.04 c)</t>
  </si>
  <si>
    <t>3.01 Below ground level</t>
  </si>
  <si>
    <t>Length = 390 - 36(*0.3) = 379.20 meter</t>
  </si>
  <si>
    <t>Depth = 0.50 meter</t>
  </si>
  <si>
    <t>Class -B 15*20*40 HCB</t>
  </si>
  <si>
    <t>Length  = 3.20 meter</t>
  </si>
  <si>
    <t>Height = 1.50 meter</t>
  </si>
  <si>
    <t>Reinforcement Bar Schedule</t>
  </si>
  <si>
    <t>L1 = 1.90 meter</t>
  </si>
  <si>
    <t>L2 = 1.90 meter</t>
  </si>
  <si>
    <t>L1 = 3.50 meter</t>
  </si>
  <si>
    <t>Interm Column</t>
  </si>
  <si>
    <t>L1 = 2.00 meter</t>
  </si>
  <si>
    <t xml:space="preserve"> L1; L=0.70; N=(2.0/0.20)+1=11</t>
  </si>
  <si>
    <t xml:space="preserve"> L1; L=1.05; N=(3.00/0.20)+1=16</t>
  </si>
  <si>
    <t>L1 = 390 meter</t>
  </si>
  <si>
    <t>L2 = 390 meter</t>
  </si>
  <si>
    <t xml:space="preserve"> L1; L=1.50; N=(390/0.20)+1=1951</t>
  </si>
  <si>
    <t>METAL  WORK</t>
  </si>
  <si>
    <t>(Total to Item 4.01)</t>
  </si>
  <si>
    <t>4.0 H.C.B Work</t>
  </si>
  <si>
    <t>5.00 a) RHS 40*40, 3.0 mm thick Vertical Support member</t>
  </si>
  <si>
    <t>Length  on one section = 0.6 * 13 = 7.80 meter</t>
  </si>
  <si>
    <t>Wight per Meter =3.485 kg/m</t>
  </si>
  <si>
    <t>(Total of 76 Sections)</t>
  </si>
  <si>
    <t>(Total to Item 5.00 a)</t>
  </si>
  <si>
    <t>Length  on one section = 3.20 * 3 = 9.60 meter</t>
  </si>
  <si>
    <t>(Total to Item 5.00 b)</t>
  </si>
  <si>
    <t>Desmatle and reinstall existing gate after properly renovation it.</t>
  </si>
  <si>
    <t>5.01 b) RHS 40*40, 3.0 mm thick lateral Support member</t>
  </si>
  <si>
    <t>(Total to Item 5.02)</t>
  </si>
  <si>
    <t>Pc</t>
  </si>
  <si>
    <t>a) Dismantling and reinstallation of existing gate after properly fixing it to meet the desired standard and approved by the Engineer In-Charge</t>
  </si>
  <si>
    <t>5.02 Renovationg Existing door {Gate}</t>
  </si>
  <si>
    <t xml:space="preserve">b) To exposed column and beams </t>
  </si>
  <si>
    <t xml:space="preserve"> a) Internal and External Wall of HCB</t>
  </si>
  <si>
    <t xml:space="preserve">b) To Exposed column and beams </t>
  </si>
  <si>
    <t>(Total to Item 6.01a)</t>
  </si>
  <si>
    <t>(Total to Item 6.01b)</t>
  </si>
  <si>
    <t>Painting</t>
  </si>
  <si>
    <t>(Total to Item 6.02a)</t>
  </si>
  <si>
    <t>(Total to Item 6.02b)</t>
  </si>
  <si>
    <t>a) To internal &amp; external HCB wall</t>
  </si>
  <si>
    <t>a) To internal &amp; external HCB wall (Price shall include capping with concrete)</t>
  </si>
  <si>
    <t>b) To exposed column and beams  (Price shall include Edge finishing works)</t>
  </si>
  <si>
    <t>BILL OF QUANTITIES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</si>
</sst>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\ &quot;m²&quot;"/>
    <numFmt numFmtId="182" formatCode="0.00\ &quot;m³&quot;"/>
    <numFmt numFmtId="183" formatCode="0.00\ &quot;ml&quot;"/>
    <numFmt numFmtId="184" formatCode="&quot;Ø&quot;\ 0\ &quot;mm&quot;"/>
    <numFmt numFmtId="185" formatCode="0.000"/>
    <numFmt numFmtId="186" formatCode="[$-409]dd\-mmm\-yy;@"/>
    <numFmt numFmtId="187" formatCode="#,##0.0"/>
    <numFmt numFmtId="188" formatCode="[$-409]mmmm\ d\,\ yyyy;@"/>
    <numFmt numFmtId="189" formatCode="&quot;ETB&quot;\ #,##0.00_);\(&quot;$&quot;#,##0.00\)"/>
    <numFmt numFmtId="190" formatCode="0.00\ &quot;m&quot;"/>
    <numFmt numFmtId="191" formatCode="0\ &quot;Pcs&quot;"/>
    <numFmt numFmtId="192" formatCode="#,##0.00\ &quot;m²&quot;"/>
    <numFmt numFmtId="193" formatCode="_(* #,##0.000_);_(* \(#,##0.000\);_(* &quot;-&quot;??_);_(@_)"/>
    <numFmt numFmtId="194" formatCode="&quot;ETB&quot;#,##0.00;[Red]\-&quot;ETB&quot;#,##0.00"/>
    <numFmt numFmtId="195" formatCode="_ * #,##0.00_ ;_ * \-#,##0.00_ ;_ * &quot;-&quot;??_ ;_ @_ "/>
    <numFmt numFmtId="196" formatCode="0.00\ &quot;Kg&quot;"/>
    <numFmt numFmtId="197" formatCode="#,##0.000"/>
    <numFmt numFmtId="198" formatCode="0.000\ &quot;Kg&quot;"/>
    <numFmt numFmtId="199" formatCode="0.0000\ &quot;Kg&quot;"/>
  </numFmts>
  <fonts count="150">
    <font>
      <sz val="10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i/>
      <sz val="10"/>
      <color indexed="8"/>
      <name val="Calibri"/>
      <family val="2"/>
    </font>
    <font>
      <i/>
      <sz val="11"/>
      <name val="Century Gothic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14"/>
      <name val="Century Gothic"/>
      <family val="2"/>
    </font>
    <font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u val="single"/>
      <sz val="12"/>
      <name val="CG Times"/>
      <family val="1"/>
    </font>
    <font>
      <sz val="12"/>
      <color indexed="8"/>
      <name val="Arial"/>
      <family val="2"/>
    </font>
    <font>
      <sz val="26"/>
      <name val="Calibri"/>
      <family val="2"/>
    </font>
    <font>
      <sz val="26"/>
      <name val="Arial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6"/>
      <name val="Century Gothic"/>
      <family val="2"/>
    </font>
    <font>
      <b/>
      <sz val="12"/>
      <color indexed="8"/>
      <name val="Century Gothic"/>
      <family val="2"/>
    </font>
    <font>
      <b/>
      <sz val="14"/>
      <color indexed="8"/>
      <name val="Century Gothic"/>
      <family val="2"/>
    </font>
    <font>
      <b/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u val="single"/>
      <sz val="11"/>
      <color indexed="60"/>
      <name val="Calibri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9"/>
      <name val="Geneva"/>
      <family val="0"/>
    </font>
    <font>
      <vertAlign val="superscript"/>
      <sz val="13"/>
      <color indexed="59"/>
      <name val="Cambria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4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2"/>
      <name val="Calibri"/>
      <family val="2"/>
    </font>
    <font>
      <sz val="10"/>
      <name val="Calibri"/>
      <family val="2"/>
    </font>
    <font>
      <b/>
      <sz val="10"/>
      <color indexed="30"/>
      <name val="Calibri"/>
      <family val="2"/>
    </font>
    <font>
      <sz val="10"/>
      <color indexed="49"/>
      <name val="Calibri"/>
      <family val="2"/>
    </font>
    <font>
      <sz val="10"/>
      <color indexed="10"/>
      <name val="Calibri"/>
      <family val="2"/>
    </font>
    <font>
      <b/>
      <i/>
      <sz val="11"/>
      <color indexed="12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0"/>
      <color indexed="12"/>
      <name val="Calibri"/>
      <family val="2"/>
    </font>
    <font>
      <b/>
      <i/>
      <sz val="11"/>
      <name val="Calibri"/>
      <family val="2"/>
    </font>
    <font>
      <b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u val="single"/>
      <sz val="11"/>
      <color indexed="12"/>
      <name val="Calibri"/>
      <family val="2"/>
    </font>
    <font>
      <b/>
      <sz val="10"/>
      <name val="Calibri"/>
      <family val="2"/>
    </font>
    <font>
      <b/>
      <i/>
      <sz val="11"/>
      <color indexed="17"/>
      <name val="Calibri"/>
      <family val="2"/>
    </font>
    <font>
      <b/>
      <sz val="10"/>
      <color indexed="10"/>
      <name val="Calibri"/>
      <family val="2"/>
    </font>
    <font>
      <sz val="13"/>
      <name val="Cambria"/>
      <family val="1"/>
    </font>
    <font>
      <b/>
      <sz val="13"/>
      <name val="Cambria"/>
      <family val="1"/>
    </font>
    <font>
      <sz val="13"/>
      <color indexed="59"/>
      <name val="Cambria"/>
      <family val="1"/>
    </font>
    <font>
      <b/>
      <sz val="14"/>
      <color indexed="59"/>
      <name val="Cambria"/>
      <family val="1"/>
    </font>
    <font>
      <b/>
      <sz val="13"/>
      <color indexed="59"/>
      <name val="Cambria"/>
      <family val="1"/>
    </font>
    <font>
      <b/>
      <u val="single"/>
      <sz val="13"/>
      <color indexed="59"/>
      <name val="Cambria"/>
      <family val="1"/>
    </font>
    <font>
      <b/>
      <sz val="16"/>
      <color indexed="59"/>
      <name val="Cambria"/>
      <family val="1"/>
    </font>
    <font>
      <sz val="16"/>
      <color indexed="10"/>
      <name val="Arial Black"/>
      <family val="2"/>
    </font>
    <font>
      <b/>
      <sz val="16"/>
      <color indexed="10"/>
      <name val="Arial Black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Yu Mincho Demibold"/>
      <family val="1"/>
    </font>
    <font>
      <sz val="11"/>
      <color indexed="8"/>
      <name val="Yu Mincho Demibold"/>
      <family val="1"/>
    </font>
    <font>
      <b/>
      <sz val="11"/>
      <color indexed="56"/>
      <name val="Times New Roman"/>
      <family val="1"/>
    </font>
    <font>
      <b/>
      <sz val="11"/>
      <color indexed="8"/>
      <name val="Century Gothic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theme="11"/>
      <name val="Calibri"/>
      <family val="2"/>
    </font>
    <font>
      <sz val="11"/>
      <color theme="1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4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0"/>
      <color rgb="FF0000CC"/>
      <name val="Calibri"/>
      <family val="2"/>
    </font>
    <font>
      <b/>
      <sz val="10"/>
      <color theme="1"/>
      <name val="Calibri"/>
      <family val="2"/>
    </font>
    <font>
      <b/>
      <sz val="10"/>
      <color rgb="FF0070C0"/>
      <name val="Calibri"/>
      <family val="2"/>
    </font>
    <font>
      <i/>
      <sz val="10"/>
      <color theme="1"/>
      <name val="Calibri"/>
      <family val="2"/>
    </font>
    <font>
      <sz val="10"/>
      <color theme="8" tint="-0.24997000396251678"/>
      <name val="Calibri"/>
      <family val="2"/>
    </font>
    <font>
      <sz val="10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rgb="FF0000CC"/>
      <name val="Calibri"/>
      <family val="2"/>
    </font>
    <font>
      <b/>
      <i/>
      <sz val="11"/>
      <color theme="1"/>
      <name val="Calibri"/>
      <family val="2"/>
    </font>
    <font>
      <sz val="10"/>
      <color rgb="FF0000CC"/>
      <name val="Calibri"/>
      <family val="2"/>
    </font>
    <font>
      <b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u val="single"/>
      <sz val="11"/>
      <color rgb="FFC00000"/>
      <name val="Calibri"/>
      <family val="2"/>
    </font>
    <font>
      <b/>
      <i/>
      <u val="single"/>
      <sz val="11"/>
      <color rgb="FF0000CC"/>
      <name val="Calibri"/>
      <family val="2"/>
    </font>
    <font>
      <b/>
      <i/>
      <sz val="11"/>
      <color rgb="FF006600"/>
      <name val="Calibri"/>
      <family val="2"/>
    </font>
    <font>
      <b/>
      <i/>
      <sz val="11"/>
      <color rgb="FF0000FF"/>
      <name val="Calibri"/>
      <family val="2"/>
    </font>
    <font>
      <b/>
      <sz val="10"/>
      <color rgb="FFFF0000"/>
      <name val="Calibri"/>
      <family val="2"/>
    </font>
    <font>
      <sz val="13"/>
      <color theme="2" tint="-0.8999800086021423"/>
      <name val="Cambria"/>
      <family val="1"/>
    </font>
    <font>
      <b/>
      <sz val="14"/>
      <color theme="2" tint="-0.8999800086021423"/>
      <name val="Cambria"/>
      <family val="1"/>
    </font>
    <font>
      <b/>
      <sz val="13"/>
      <color theme="2" tint="-0.8999800086021423"/>
      <name val="Cambria"/>
      <family val="1"/>
    </font>
    <font>
      <b/>
      <u val="single"/>
      <sz val="13"/>
      <color theme="2" tint="-0.8999800086021423"/>
      <name val="Cambria"/>
      <family val="1"/>
    </font>
    <font>
      <b/>
      <sz val="16"/>
      <color theme="2" tint="-0.8999800086021423"/>
      <name val="Cambria"/>
      <family val="1"/>
    </font>
    <font>
      <sz val="16"/>
      <color rgb="FFFF0000"/>
      <name val="Arial Black"/>
      <family val="2"/>
    </font>
    <font>
      <b/>
      <sz val="16"/>
      <color rgb="FFFF0000"/>
      <name val="Arial Black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3"/>
      <name val="Times New Roman"/>
      <family val="1"/>
    </font>
    <font>
      <sz val="11"/>
      <color rgb="FFFF0000"/>
      <name val="Yu Mincho Demibold"/>
      <family val="1"/>
    </font>
    <font>
      <sz val="11"/>
      <color theme="1"/>
      <name val="Yu Mincho Demibold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</fills>
  <borders count="1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/>
      <top/>
      <bottom style="thin"/>
    </border>
    <border>
      <left/>
      <right style="double"/>
      <top/>
      <bottom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double"/>
    </border>
    <border>
      <left/>
      <right/>
      <top/>
      <bottom style="medium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hair"/>
      <top style="thin"/>
      <bottom/>
    </border>
    <border>
      <left/>
      <right style="hair"/>
      <top style="thin"/>
      <bottom/>
    </border>
    <border>
      <left/>
      <right style="thin"/>
      <top style="thin"/>
      <bottom/>
    </border>
    <border>
      <left/>
      <right style="thin"/>
      <top style="thin"/>
      <bottom style="thick"/>
    </border>
    <border>
      <left/>
      <right/>
      <top style="thin"/>
      <bottom style="thick"/>
    </border>
    <border>
      <left/>
      <right style="hair"/>
      <top/>
      <bottom/>
    </border>
    <border>
      <left/>
      <right style="hair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hair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/>
      <right style="hair"/>
      <top style="double"/>
      <bottom/>
    </border>
    <border>
      <left style="hair"/>
      <right style="hair"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hair"/>
      <top style="thin"/>
      <bottom style="double"/>
    </border>
    <border>
      <left style="thin">
        <color theme="2" tint="-0.8999800086021423"/>
      </left>
      <right style="thin">
        <color theme="2" tint="-0.8999800086021423"/>
      </right>
      <top style="thin">
        <color theme="2" tint="-0.8999800086021423"/>
      </top>
      <bottom/>
    </border>
    <border>
      <left style="thin">
        <color theme="2" tint="-0.8999800086021423"/>
      </left>
      <right style="thin">
        <color theme="2" tint="-0.8999800086021423"/>
      </right>
      <top/>
      <bottom/>
    </border>
    <border>
      <left style="thin">
        <color theme="2" tint="-0.8999800086021423"/>
      </left>
      <right style="thin">
        <color theme="2" tint="-0.8999800086021423"/>
      </right>
      <top/>
      <bottom style="thin">
        <color theme="2" tint="-0.8999800086021423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8999800086021423"/>
      </bottom>
    </border>
    <border>
      <left>
        <color indexed="63"/>
      </left>
      <right style="thin">
        <color theme="2" tint="-0.89998000860214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2" tint="-0.8999800086021423"/>
      </top>
      <bottom>
        <color indexed="63"/>
      </bottom>
    </border>
    <border>
      <left style="thin">
        <color theme="2" tint="-0.8999800086021423"/>
      </left>
      <right>
        <color indexed="63"/>
      </right>
      <top style="thin">
        <color theme="2" tint="-0.8999800086021423"/>
      </top>
      <bottom>
        <color indexed="63"/>
      </bottom>
    </border>
    <border>
      <left>
        <color indexed="63"/>
      </left>
      <right style="thin">
        <color theme="2" tint="-0.8999800086021423"/>
      </right>
      <top style="thin">
        <color theme="2" tint="-0.8999800086021423"/>
      </top>
      <bottom>
        <color indexed="63"/>
      </bottom>
    </border>
    <border>
      <left>
        <color indexed="63"/>
      </left>
      <right style="thin">
        <color theme="2" tint="-0.8999800086021423"/>
      </right>
      <top>
        <color indexed="63"/>
      </top>
      <bottom style="thin">
        <color theme="2" tint="-0.8999800086021423"/>
      </bottom>
    </border>
    <border>
      <left>
        <color indexed="63"/>
      </left>
      <right style="thin">
        <color theme="2" tint="-0.8999800086021423"/>
      </right>
      <top style="thin">
        <color theme="2" tint="-0.8999800086021423"/>
      </top>
      <bottom style="thin">
        <color theme="2" tint="-0.8999800086021423"/>
      </bottom>
    </border>
    <border>
      <left style="thin">
        <color theme="2" tint="-0.8999800086021423"/>
      </left>
      <right style="thin">
        <color theme="2" tint="-0.8999800086021423"/>
      </right>
      <top style="thin">
        <color theme="2" tint="-0.8999800086021423"/>
      </top>
      <bottom style="thin">
        <color theme="2" tint="-0.8999800086021423"/>
      </bottom>
    </border>
    <border>
      <left style="thin">
        <color theme="2" tint="-0.8999800086021423"/>
      </left>
      <right>
        <color indexed="63"/>
      </right>
      <top>
        <color indexed="63"/>
      </top>
      <bottom style="thin">
        <color theme="2" tint="-0.8999800086021423"/>
      </bottom>
    </border>
    <border>
      <left style="thin">
        <color theme="2" tint="-0.8999800086021423"/>
      </left>
      <right style="thin">
        <color theme="2" tint="-0.8999800086021423"/>
      </right>
      <top/>
      <bottom style="thin">
        <color theme="2" tint="-0.8999500274658203"/>
      </bottom>
    </border>
    <border>
      <left>
        <color indexed="63"/>
      </left>
      <right>
        <color indexed="63"/>
      </right>
      <top>
        <color indexed="63"/>
      </top>
      <bottom style="double">
        <color theme="2" tint="-0.8999500274658203"/>
      </bottom>
    </border>
    <border>
      <left>
        <color indexed="63"/>
      </left>
      <right>
        <color indexed="63"/>
      </right>
      <top style="double">
        <color theme="2" tint="-0.8999500274658203"/>
      </top>
      <bottom>
        <color indexed="63"/>
      </bottom>
    </border>
    <border>
      <left style="medium">
        <color theme="2" tint="-0.8999500274658203"/>
      </left>
      <right>
        <color indexed="63"/>
      </right>
      <top style="medium">
        <color theme="2" tint="-0.8999500274658203"/>
      </top>
      <bottom style="medium">
        <color theme="2" tint="-0.8999199867248535"/>
      </bottom>
    </border>
    <border>
      <left style="thin">
        <color theme="2" tint="-0.8999500274658203"/>
      </left>
      <right style="thin">
        <color theme="2" tint="-0.8999500274658203"/>
      </right>
      <top style="medium">
        <color theme="2" tint="-0.8999500274658203"/>
      </top>
      <bottom style="medium">
        <color theme="2" tint="-0.8999199867248535"/>
      </bottom>
    </border>
    <border>
      <left style="thin">
        <color theme="2" tint="-0.8999500274658203"/>
      </left>
      <right style="medium">
        <color theme="2" tint="-0.8999500274658203"/>
      </right>
      <top style="medium">
        <color theme="2" tint="-0.8999500274658203"/>
      </top>
      <bottom style="medium">
        <color theme="2" tint="-0.8999199867248535"/>
      </bottom>
    </border>
    <border>
      <left>
        <color indexed="63"/>
      </left>
      <right>
        <color indexed="63"/>
      </right>
      <top>
        <color indexed="63"/>
      </top>
      <bottom style="medium">
        <color theme="2" tint="-0.8999199867248535"/>
      </bottom>
    </border>
    <border>
      <left style="thin">
        <color theme="2" tint="-0.8999500274658203"/>
      </left>
      <right style="thin">
        <color theme="2" tint="-0.8999800086021423"/>
      </right>
      <top>
        <color indexed="63"/>
      </top>
      <bottom style="medium">
        <color theme="2" tint="-0.8999199867248535"/>
      </bottom>
    </border>
    <border>
      <left style="thin">
        <color theme="2" tint="-0.8999800086021423"/>
      </left>
      <right style="thin">
        <color theme="2" tint="-0.8999800086021423"/>
      </right>
      <top>
        <color indexed="63"/>
      </top>
      <bottom style="medium">
        <color theme="2" tint="-0.8999199867248535"/>
      </bottom>
    </border>
    <border>
      <left style="thin">
        <color theme="2" tint="-0.8999800086021423"/>
      </left>
      <right style="thin">
        <color theme="2" tint="-0.8999800086021423"/>
      </right>
      <top/>
      <bottom style="thin"/>
    </border>
    <border>
      <left>
        <color indexed="63"/>
      </left>
      <right style="thin">
        <color theme="2" tint="-0.8999800086021423"/>
      </right>
      <top style="thin">
        <color theme="2" tint="-0.8999199867248535"/>
      </top>
      <bottom>
        <color indexed="63"/>
      </bottom>
    </border>
    <border>
      <left>
        <color indexed="63"/>
      </left>
      <right>
        <color indexed="63"/>
      </right>
      <top style="thin">
        <color theme="2" tint="-0.8999199867248535"/>
      </top>
      <bottom>
        <color indexed="63"/>
      </bottom>
    </border>
    <border>
      <left style="thin">
        <color theme="2" tint="-0.8999800086021423"/>
      </left>
      <right style="thin">
        <color theme="2" tint="-0.8999800086021423"/>
      </right>
      <top style="thin">
        <color theme="2" tint="-0.8999199867248535"/>
      </top>
      <bottom/>
    </border>
    <border>
      <left style="thin">
        <color theme="2" tint="-0.8999800086021423"/>
      </left>
      <right>
        <color indexed="63"/>
      </right>
      <top style="medium"/>
      <bottom style="medium"/>
    </border>
    <border>
      <left>
        <color indexed="63"/>
      </left>
      <right style="thin">
        <color theme="2" tint="-0.899980008602142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/>
    </border>
    <border>
      <left>
        <color indexed="63"/>
      </left>
      <right style="thin">
        <color theme="2" tint="-0.8999800086021423"/>
      </right>
      <top style="thin"/>
      <bottom/>
    </border>
    <border>
      <left style="thin">
        <color theme="2" tint="-0.8999800086021423"/>
      </left>
      <right style="thin">
        <color theme="2" tint="-0.8999800086021423"/>
      </right>
      <top style="thin"/>
      <bottom>
        <color indexed="63"/>
      </bottom>
    </border>
    <border>
      <left style="thin">
        <color theme="2" tint="-0.8999800086021423"/>
      </left>
      <right>
        <color indexed="63"/>
      </right>
      <top>
        <color indexed="63"/>
      </top>
      <bottom style="thin">
        <color theme="2" tint="-0.8999500274658203"/>
      </bottom>
    </border>
    <border>
      <left>
        <color indexed="63"/>
      </left>
      <right style="double"/>
      <top>
        <color indexed="63"/>
      </top>
      <bottom style="double">
        <color theme="2" tint="-0.8999500274658203"/>
      </bottom>
    </border>
    <border>
      <left>
        <color indexed="63"/>
      </left>
      <right style="double"/>
      <top style="double">
        <color theme="2" tint="-0.8999500274658203"/>
      </top>
      <bottom>
        <color indexed="63"/>
      </bottom>
    </border>
    <border>
      <left style="thin">
        <color theme="2" tint="-0.8999800086021423"/>
      </left>
      <right>
        <color indexed="63"/>
      </right>
      <top style="thin">
        <color theme="2" tint="-0.8999500274658203"/>
      </top>
      <bottom style="thin">
        <color theme="2" tint="-0.8999800086021423"/>
      </bottom>
    </border>
    <border>
      <left style="thin">
        <color theme="2" tint="-0.8999800086021423"/>
      </left>
      <right style="thin">
        <color theme="2" tint="-0.8999800086021423"/>
      </right>
      <top style="thin">
        <color theme="2" tint="-0.8999500274658203"/>
      </top>
      <bottom style="thin">
        <color theme="2" tint="-0.8999800086021423"/>
      </bottom>
    </border>
    <border>
      <left>
        <color indexed="63"/>
      </left>
      <right style="thin">
        <color theme="2" tint="-0.8999800086021423"/>
      </right>
      <top style="thin">
        <color theme="2" tint="-0.8999500274658203"/>
      </top>
      <bottom style="thin">
        <color theme="2" tint="-0.8999800086021423"/>
      </bottom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double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thin"/>
      <bottom/>
    </border>
    <border>
      <left style="thin"/>
      <right style="thin"/>
      <top style="double"/>
      <bottom style="thin"/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double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 style="thin">
        <color theme="2" tint="-0.8999800086021423"/>
      </left>
      <right style="thin">
        <color theme="2" tint="-0.8999800086021423"/>
      </right>
      <top style="medium"/>
      <bottom style="medium"/>
    </border>
    <border>
      <left style="thin">
        <color theme="2" tint="-0.8999800086021423"/>
      </left>
      <right>
        <color indexed="63"/>
      </right>
      <top/>
      <bottom/>
    </border>
    <border>
      <left>
        <color indexed="63"/>
      </left>
      <right>
        <color indexed="63"/>
      </right>
      <top style="medium">
        <color theme="2" tint="-0.8999199867248535"/>
      </top>
      <bottom>
        <color indexed="63"/>
      </bottom>
    </border>
    <border>
      <left style="thin">
        <color theme="2" tint="-0.8999500274658203"/>
      </left>
      <right style="thin">
        <color theme="2" tint="-0.8999800086021423"/>
      </right>
      <top style="medium">
        <color theme="2" tint="-0.8999199867248535"/>
      </top>
      <bottom>
        <color indexed="63"/>
      </bottom>
    </border>
    <border>
      <left style="thin">
        <color theme="2" tint="-0.8999800086021423"/>
      </left>
      <right style="thin">
        <color theme="2" tint="-0.8999800086021423"/>
      </right>
      <top style="medium">
        <color theme="2" tint="-0.8999199867248535"/>
      </top>
      <bottom>
        <color indexed="63"/>
      </bottom>
    </border>
    <border>
      <left style="medium">
        <color theme="2" tint="-0.8998900055885315"/>
      </left>
      <right style="thin">
        <color theme="2" tint="-0.8999800086021423"/>
      </right>
      <top style="thin">
        <color theme="2" tint="-0.8999800086021423"/>
      </top>
      <bottom/>
    </border>
    <border>
      <left style="thin">
        <color theme="2" tint="-0.8999800086021423"/>
      </left>
      <right style="medium">
        <color theme="2" tint="-0.8998900055885315"/>
      </right>
      <top style="thin">
        <color theme="2" tint="-0.8999800086021423"/>
      </top>
      <bottom/>
    </border>
    <border>
      <left style="medium">
        <color theme="2" tint="-0.8998900055885315"/>
      </left>
      <right style="thin">
        <color theme="2" tint="-0.8999800086021423"/>
      </right>
      <top/>
      <bottom style="thin">
        <color theme="2" tint="-0.8999800086021423"/>
      </bottom>
    </border>
    <border>
      <left style="medium">
        <color theme="2" tint="-0.8998900055885315"/>
      </left>
      <right style="thin">
        <color theme="2" tint="-0.8999800086021423"/>
      </right>
      <top/>
      <bottom/>
    </border>
    <border>
      <left style="thin">
        <color theme="2" tint="-0.8999800086021423"/>
      </left>
      <right style="medium">
        <color theme="2" tint="-0.8998900055885315"/>
      </right>
      <top/>
      <bottom style="thin">
        <color theme="2" tint="-0.8999800086021423"/>
      </bottom>
    </border>
    <border>
      <left style="thin">
        <color theme="2" tint="-0.8999800086021423"/>
      </left>
      <right style="medium">
        <color theme="2" tint="-0.8998900055885315"/>
      </right>
      <top/>
      <bottom/>
    </border>
    <border>
      <left style="thin">
        <color theme="2" tint="-0.8999800086021423"/>
      </left>
      <right style="medium">
        <color theme="2" tint="-0.8998900055885315"/>
      </right>
      <top style="thin">
        <color theme="2" tint="-0.8999500274658203"/>
      </top>
      <bottom style="thin">
        <color theme="2" tint="-0.8999800086021423"/>
      </bottom>
    </border>
    <border>
      <left style="medium">
        <color theme="2" tint="-0.8998900055885315"/>
      </left>
      <right>
        <color indexed="63"/>
      </right>
      <top/>
      <bottom/>
    </border>
    <border>
      <left>
        <color indexed="63"/>
      </left>
      <right style="medium">
        <color theme="2" tint="-0.8998900055885315"/>
      </right>
      <top style="thin">
        <color theme="2" tint="-0.8999800086021423"/>
      </top>
      <bottom style="thin">
        <color theme="2" tint="-0.8999800086021423"/>
      </bottom>
    </border>
    <border>
      <left style="thin">
        <color theme="2" tint="-0.8999800086021423"/>
      </left>
      <right style="medium">
        <color theme="2" tint="-0.8998900055885315"/>
      </right>
      <top/>
      <bottom style="thin">
        <color theme="2" tint="-0.8999500274658203"/>
      </bottom>
    </border>
    <border>
      <left style="medium">
        <color theme="2" tint="-0.8998900055885315"/>
      </left>
      <right style="thin">
        <color theme="2" tint="-0.8999800086021423"/>
      </right>
      <top style="medium">
        <color theme="2" tint="-0.8999199867248535"/>
      </top>
      <bottom>
        <color indexed="63"/>
      </bottom>
    </border>
    <border>
      <left style="thin">
        <color theme="2" tint="-0.8999800086021423"/>
      </left>
      <right style="medium">
        <color theme="2" tint="-0.8998900055885315"/>
      </right>
      <top style="medium">
        <color theme="2" tint="-0.8999199867248535"/>
      </top>
      <bottom>
        <color indexed="63"/>
      </bottom>
    </border>
    <border>
      <left style="medium">
        <color theme="2" tint="-0.8998900055885315"/>
      </left>
      <right style="thin">
        <color theme="2" tint="-0.8999800086021423"/>
      </right>
      <top>
        <color indexed="63"/>
      </top>
      <bottom style="medium">
        <color theme="2" tint="-0.8999199867248535"/>
      </bottom>
    </border>
    <border>
      <left style="thin">
        <color theme="2" tint="-0.8999800086021423"/>
      </left>
      <right style="medium">
        <color theme="2" tint="-0.8998900055885315"/>
      </right>
      <top>
        <color indexed="63"/>
      </top>
      <bottom style="medium">
        <color theme="2" tint="-0.8999199867248535"/>
      </bottom>
    </border>
    <border>
      <left style="thin">
        <color theme="2" tint="-0.8999800086021423"/>
      </left>
      <right style="medium">
        <color theme="2" tint="-0.8998900055885315"/>
      </right>
      <top/>
      <bottom style="thin"/>
    </border>
    <border>
      <left style="medium">
        <color theme="2" tint="-0.8998900055885315"/>
      </left>
      <right style="thin">
        <color theme="2" tint="-0.8999800086021423"/>
      </right>
      <top/>
      <bottom style="thin">
        <color theme="2" tint="-0.8999500274658203"/>
      </bottom>
    </border>
    <border>
      <left style="thin">
        <color theme="2" tint="-0.8999800086021423"/>
      </left>
      <right style="medium">
        <color theme="2" tint="-0.8998900055885315"/>
      </right>
      <top style="thin"/>
      <bottom>
        <color indexed="63"/>
      </bottom>
    </border>
    <border>
      <left style="medium">
        <color theme="2" tint="-0.8998900055885315"/>
      </left>
      <right style="thin">
        <color theme="2" tint="-0.8999800086021423"/>
      </right>
      <top/>
      <bottom style="thin"/>
    </border>
    <border>
      <left style="medium">
        <color theme="2" tint="-0.8998900055885315"/>
      </left>
      <right style="thin">
        <color theme="2" tint="-0.8999800086021423"/>
      </right>
      <top style="thin">
        <color theme="2" tint="-0.8999199867248535"/>
      </top>
      <bottom/>
    </border>
    <border>
      <left style="thin">
        <color theme="2" tint="-0.8999800086021423"/>
      </left>
      <right style="medium">
        <color theme="2" tint="-0.8998900055885315"/>
      </right>
      <top style="thin">
        <color theme="2" tint="-0.8999199867248535"/>
      </top>
      <bottom/>
    </border>
    <border>
      <left style="medium">
        <color theme="2" tint="-0.8998900055885315"/>
      </left>
      <right>
        <color indexed="63"/>
      </right>
      <top style="medium"/>
      <bottom style="medium"/>
    </border>
    <border>
      <left style="thin"/>
      <right style="medium">
        <color theme="2" tint="-0.8998900055885315"/>
      </right>
      <top style="medium"/>
      <bottom style="medium"/>
    </border>
    <border>
      <left style="thin">
        <color theme="2" tint="-0.8999800086021423"/>
      </left>
      <right style="thin">
        <color theme="2" tint="-0.8999800086021423"/>
      </right>
      <top style="thin">
        <color theme="2" tint="-0.8999500274658203"/>
      </top>
      <bottom style="thin">
        <color theme="2" tint="-0.8999500274658203"/>
      </bottom>
    </border>
    <border>
      <left style="medium">
        <color theme="2" tint="-0.8998900055885315"/>
      </left>
      <right style="thin">
        <color theme="2" tint="-0.8999800086021423"/>
      </right>
      <top style="medium">
        <color theme="2" tint="-0.8998600244522095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8998600244522095"/>
      </top>
      <bottom>
        <color indexed="63"/>
      </bottom>
    </border>
    <border>
      <left style="thin">
        <color theme="2" tint="-0.8999500274658203"/>
      </left>
      <right style="thin">
        <color theme="2" tint="-0.8999800086021423"/>
      </right>
      <top style="medium">
        <color theme="2" tint="-0.8998600244522095"/>
      </top>
      <bottom>
        <color indexed="63"/>
      </bottom>
    </border>
    <border>
      <left style="thin">
        <color theme="2" tint="-0.8999800086021423"/>
      </left>
      <right style="thin">
        <color theme="2" tint="-0.8999800086021423"/>
      </right>
      <top style="medium">
        <color theme="2" tint="-0.8998600244522095"/>
      </top>
      <bottom>
        <color indexed="63"/>
      </bottom>
    </border>
    <border>
      <left style="thin">
        <color theme="2" tint="-0.8999800086021423"/>
      </left>
      <right style="medium">
        <color theme="2" tint="-0.8998900055885315"/>
      </right>
      <top style="medium">
        <color theme="2" tint="-0.8998600244522095"/>
      </top>
      <bottom>
        <color indexed="63"/>
      </bottom>
    </border>
    <border>
      <left style="thin">
        <color theme="2" tint="-0.8999800086021423"/>
      </left>
      <right>
        <color indexed="63"/>
      </right>
      <top style="thin">
        <color theme="2" tint="-0.8999500274658203"/>
      </top>
      <bottom>
        <color indexed="63"/>
      </bottom>
    </border>
    <border>
      <left style="thin">
        <color theme="2" tint="-0.8999800086021423"/>
      </left>
      <right style="thin">
        <color theme="2" tint="-0.8999800086021423"/>
      </right>
      <top style="thin">
        <color theme="2" tint="-0.8999500274658203"/>
      </top>
      <bottom/>
    </border>
    <border>
      <left style="thin">
        <color theme="2" tint="-0.8999800086021423"/>
      </left>
      <right style="medium">
        <color theme="2" tint="-0.8998900055885315"/>
      </right>
      <top style="thin">
        <color theme="2" tint="-0.8999500274658203"/>
      </top>
      <bottom/>
    </border>
    <border>
      <left>
        <color indexed="63"/>
      </left>
      <right style="medium">
        <color theme="2" tint="-0.8998900055885315"/>
      </right>
      <top style="medium">
        <color theme="2" tint="-0.8998600244522095"/>
      </top>
      <bottom>
        <color indexed="63"/>
      </bottom>
    </border>
    <border>
      <left style="medium">
        <color theme="2" tint="-0.8998900055885315"/>
      </left>
      <right style="thin">
        <color theme="2" tint="-0.8999800086021423"/>
      </right>
      <top>
        <color indexed="63"/>
      </top>
      <bottom style="medium">
        <color theme="2" tint="-0.8998600244522095"/>
      </bottom>
    </border>
    <border>
      <left>
        <color indexed="63"/>
      </left>
      <right>
        <color indexed="63"/>
      </right>
      <top>
        <color indexed="63"/>
      </top>
      <bottom style="medium">
        <color theme="2" tint="-0.8998600244522095"/>
      </bottom>
    </border>
    <border>
      <left style="thin">
        <color theme="2" tint="-0.8999800086021423"/>
      </left>
      <right style="thin">
        <color theme="2" tint="-0.8999800086021423"/>
      </right>
      <top>
        <color indexed="63"/>
      </top>
      <bottom style="medium">
        <color theme="2" tint="-0.8998600244522095"/>
      </bottom>
    </border>
    <border>
      <left>
        <color indexed="63"/>
      </left>
      <right style="medium">
        <color theme="2" tint="-0.8998900055885315"/>
      </right>
      <top/>
      <bottom style="medium">
        <color theme="2" tint="-0.8998600244522095"/>
      </bottom>
    </border>
    <border>
      <left>
        <color indexed="63"/>
      </left>
      <right style="thin">
        <color theme="2" tint="-0.8999800086021423"/>
      </right>
      <top style="medium">
        <color theme="2" tint="-0.8999199867248535"/>
      </top>
      <bottom/>
    </border>
    <border>
      <left>
        <color indexed="63"/>
      </left>
      <right style="thin">
        <color theme="2" tint="-0.8999800086021423"/>
      </right>
      <top/>
      <bottom style="medium">
        <color theme="2" tint="-0.8998600244522095"/>
      </bottom>
    </border>
    <border>
      <left style="thin">
        <color theme="2" tint="-0.8999800086021423"/>
      </left>
      <right>
        <color indexed="63"/>
      </right>
      <top/>
      <bottom style="medium">
        <color theme="2" tint="-0.8998600244522095"/>
      </bottom>
    </border>
    <border>
      <left style="thin">
        <color theme="2" tint="-0.8999800086021423"/>
      </left>
      <right style="medium">
        <color theme="2" tint="-0.8998900055885315"/>
      </right>
      <top>
        <color indexed="63"/>
      </top>
      <bottom style="medium">
        <color theme="2" tint="-0.8998600244522095"/>
      </bottom>
    </border>
    <border>
      <left>
        <color indexed="63"/>
      </left>
      <right style="double"/>
      <top>
        <color indexed="63"/>
      </top>
      <bottom style="thin">
        <color theme="2" tint="-0.8999500274658203"/>
      </bottom>
    </border>
    <border>
      <left style="medium">
        <color theme="2" tint="-0.8998900055885315"/>
      </left>
      <right style="thin">
        <color theme="2" tint="-0.8999800086021423"/>
      </right>
      <top style="thin"/>
      <bottom>
        <color indexed="63"/>
      </bottom>
    </border>
    <border>
      <left style="thin">
        <color theme="2" tint="-0.8999800086021423"/>
      </left>
      <right>
        <color indexed="63"/>
      </right>
      <top style="medium">
        <color theme="2" tint="-0.8999199867248535"/>
      </top>
      <bottom/>
    </border>
    <border>
      <left>
        <color indexed="63"/>
      </left>
      <right style="medium">
        <color theme="2" tint="-0.8998900055885315"/>
      </right>
      <top style="medium">
        <color theme="2" tint="-0.8999199867248535"/>
      </top>
      <bottom>
        <color indexed="63"/>
      </bottom>
    </border>
    <border>
      <left>
        <color indexed="63"/>
      </left>
      <right style="medium">
        <color theme="2" tint="-0.8998900055885315"/>
      </right>
      <top>
        <color indexed="63"/>
      </top>
      <bottom style="thin">
        <color theme="2" tint="-0.8999800086021423"/>
      </bottom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medium"/>
      <top style="double"/>
      <bottom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thin"/>
      <right style="thin"/>
      <top style="medium"/>
      <bottom/>
    </border>
    <border>
      <left style="thin"/>
      <right style="thin"/>
      <top style="thin"/>
      <bottom style="thick"/>
    </border>
  </borders>
  <cellStyleXfs count="1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20" borderId="1" applyNumberFormat="0" applyAlignment="0" applyProtection="0"/>
    <xf numFmtId="0" fontId="100" fillId="0" borderId="2" applyNumberFormat="0" applyFill="0" applyAlignment="0" applyProtection="0"/>
    <xf numFmtId="0" fontId="101" fillId="21" borderId="3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6" borderId="0" applyNumberFormat="0" applyBorder="0" applyAlignment="0" applyProtection="0"/>
    <xf numFmtId="0" fontId="98" fillId="27" borderId="0" applyNumberFormat="0" applyBorder="0" applyAlignment="0" applyProtection="0"/>
    <xf numFmtId="179" fontId="104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4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04" fillId="0" borderId="0" applyFont="0" applyFill="0" applyBorder="0" applyAlignment="0" applyProtection="0"/>
    <xf numFmtId="179" fontId="104" fillId="0" borderId="0" applyFont="0" applyFill="0" applyBorder="0" applyAlignment="0" applyProtection="0"/>
    <xf numFmtId="171" fontId="30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4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0" fontId="104" fillId="0" borderId="0" applyFont="0" applyFill="0" applyBorder="0" applyAlignment="0" applyProtection="0"/>
    <xf numFmtId="180" fontId="104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104" fillId="0" borderId="0" applyFont="0" applyFill="0" applyBorder="0" applyAlignment="0" applyProtection="0"/>
    <xf numFmtId="179" fontId="104" fillId="0" borderId="0" applyFont="0" applyFill="0" applyBorder="0" applyAlignment="0" applyProtection="0"/>
    <xf numFmtId="171" fontId="104" fillId="0" borderId="0" applyFont="0" applyFill="0" applyBorder="0" applyAlignment="0" applyProtection="0"/>
    <xf numFmtId="179" fontId="104" fillId="0" borderId="0" applyFont="0" applyFill="0" applyBorder="0" applyAlignment="0" applyProtection="0"/>
    <xf numFmtId="171" fontId="104" fillId="0" borderId="0" applyFont="0" applyFill="0" applyBorder="0" applyAlignment="0" applyProtection="0"/>
    <xf numFmtId="171" fontId="104" fillId="0" borderId="0" applyFont="0" applyFill="0" applyBorder="0" applyAlignment="0" applyProtection="0"/>
    <xf numFmtId="179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9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105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10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32" fillId="0" borderId="0">
      <alignment shrinkToFit="1"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108" fillId="20" borderId="5" applyNumberForma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>
      <alignment/>
      <protection/>
    </xf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0" borderId="7" applyNumberFormat="0" applyFill="0" applyAlignment="0" applyProtection="0"/>
    <xf numFmtId="0" fontId="114" fillId="0" borderId="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9" applyNumberFormat="0" applyFill="0" applyAlignment="0" applyProtection="0"/>
    <xf numFmtId="0" fontId="116" fillId="31" borderId="0" applyNumberFormat="0" applyBorder="0" applyAlignment="0" applyProtection="0"/>
    <xf numFmtId="0" fontId="11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17">
    <xf numFmtId="0" fontId="0" fillId="0" borderId="0" xfId="0" applyFont="1" applyAlignment="1">
      <alignment/>
    </xf>
    <xf numFmtId="0" fontId="118" fillId="0" borderId="0" xfId="0" applyFont="1" applyAlignment="1">
      <alignment/>
    </xf>
    <xf numFmtId="0" fontId="0" fillId="0" borderId="10" xfId="0" applyBorder="1" applyAlignment="1">
      <alignment horizontal="center"/>
    </xf>
    <xf numFmtId="0" fontId="118" fillId="0" borderId="10" xfId="0" applyFont="1" applyBorder="1" applyAlignment="1">
      <alignment horizontal="right" indent="1"/>
    </xf>
    <xf numFmtId="4" fontId="0" fillId="0" borderId="10" xfId="97" applyNumberFormat="1" applyFont="1" applyBorder="1" applyAlignment="1">
      <alignment/>
    </xf>
    <xf numFmtId="39" fontId="119" fillId="0" borderId="11" xfId="97" applyNumberFormat="1" applyFont="1" applyFill="1" applyBorder="1" applyAlignment="1">
      <alignment/>
    </xf>
    <xf numFmtId="179" fontId="64" fillId="33" borderId="11" xfId="97" applyFont="1" applyFill="1" applyBorder="1" applyAlignment="1">
      <alignment/>
    </xf>
    <xf numFmtId="4" fontId="0" fillId="0" borderId="12" xfId="97" applyNumberFormat="1" applyFont="1" applyBorder="1" applyAlignment="1">
      <alignment/>
    </xf>
    <xf numFmtId="0" fontId="120" fillId="0" borderId="10" xfId="0" applyFont="1" applyBorder="1" applyAlignment="1">
      <alignment horizontal="right" inden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inden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19" fillId="0" borderId="10" xfId="0" applyFont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 indent="1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inden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 indent="1"/>
    </xf>
    <xf numFmtId="185" fontId="0" fillId="33" borderId="13" xfId="0" applyNumberFormat="1" applyFont="1" applyFill="1" applyBorder="1" applyAlignment="1">
      <alignment/>
    </xf>
    <xf numFmtId="1" fontId="0" fillId="0" borderId="10" xfId="97" applyNumberFormat="1" applyFont="1" applyBorder="1" applyAlignment="1">
      <alignment horizontal="center"/>
    </xf>
    <xf numFmtId="1" fontId="0" fillId="0" borderId="12" xfId="97" applyNumberFormat="1" applyFont="1" applyBorder="1" applyAlignment="1">
      <alignment horizontal="center"/>
    </xf>
    <xf numFmtId="1" fontId="0" fillId="0" borderId="0" xfId="97" applyNumberFormat="1" applyFont="1" applyAlignment="1">
      <alignment horizontal="center"/>
    </xf>
    <xf numFmtId="0" fontId="11" fillId="0" borderId="0" xfId="119" applyFont="1" applyBorder="1" applyAlignment="1">
      <alignment horizontal="right"/>
      <protection/>
    </xf>
    <xf numFmtId="0" fontId="13" fillId="0" borderId="14" xfId="119" applyFont="1" applyBorder="1">
      <alignment/>
      <protection/>
    </xf>
    <xf numFmtId="0" fontId="13" fillId="0" borderId="15" xfId="119" applyFont="1" applyBorder="1">
      <alignment/>
      <protection/>
    </xf>
    <xf numFmtId="0" fontId="13" fillId="0" borderId="16" xfId="119" applyFont="1" applyFill="1" applyBorder="1">
      <alignment/>
      <protection/>
    </xf>
    <xf numFmtId="0" fontId="13" fillId="0" borderId="0" xfId="119" applyFont="1">
      <alignment/>
      <protection/>
    </xf>
    <xf numFmtId="0" fontId="13" fillId="0" borderId="17" xfId="119" applyFont="1" applyBorder="1">
      <alignment/>
      <protection/>
    </xf>
    <xf numFmtId="0" fontId="13" fillId="0" borderId="0" xfId="119" applyFont="1" applyBorder="1">
      <alignment/>
      <protection/>
    </xf>
    <xf numFmtId="0" fontId="14" fillId="0" borderId="0" xfId="119" applyFont="1" applyBorder="1" applyAlignment="1">
      <alignment horizontal="right"/>
      <protection/>
    </xf>
    <xf numFmtId="0" fontId="14" fillId="0" borderId="0" xfId="119" applyFont="1" applyBorder="1" applyAlignment="1">
      <alignment horizontal="center"/>
      <protection/>
    </xf>
    <xf numFmtId="0" fontId="13" fillId="0" borderId="0" xfId="119" applyFont="1" applyBorder="1" applyAlignment="1">
      <alignment horizontal="right"/>
      <protection/>
    </xf>
    <xf numFmtId="0" fontId="13" fillId="0" borderId="18" xfId="119" applyFont="1" applyBorder="1" applyAlignment="1">
      <alignment horizontal="center"/>
      <protection/>
    </xf>
    <xf numFmtId="0" fontId="13" fillId="0" borderId="19" xfId="119" applyFont="1" applyFill="1" applyBorder="1" applyAlignment="1">
      <alignment horizontal="center"/>
      <protection/>
    </xf>
    <xf numFmtId="0" fontId="13" fillId="0" borderId="0" xfId="119" applyFont="1" applyAlignment="1">
      <alignment horizontal="center"/>
      <protection/>
    </xf>
    <xf numFmtId="0" fontId="14" fillId="0" borderId="0" xfId="119" applyFont="1" applyBorder="1" applyAlignment="1">
      <alignment/>
      <protection/>
    </xf>
    <xf numFmtId="0" fontId="13" fillId="0" borderId="18" xfId="119" applyFont="1" applyBorder="1" applyAlignment="1">
      <alignment/>
      <protection/>
    </xf>
    <xf numFmtId="0" fontId="13" fillId="0" borderId="19" xfId="119" applyFont="1" applyFill="1" applyBorder="1" applyAlignment="1">
      <alignment/>
      <protection/>
    </xf>
    <xf numFmtId="4" fontId="13" fillId="34" borderId="0" xfId="62" applyNumberFormat="1" applyFont="1" applyFill="1" applyBorder="1" applyAlignment="1">
      <alignment horizontal="center"/>
    </xf>
    <xf numFmtId="4" fontId="13" fillId="0" borderId="0" xfId="119" applyNumberFormat="1" applyFont="1" applyAlignment="1">
      <alignment horizontal="center"/>
      <protection/>
    </xf>
    <xf numFmtId="186" fontId="13" fillId="0" borderId="20" xfId="119" applyNumberFormat="1" applyFont="1" applyBorder="1" applyAlignment="1">
      <alignment horizontal="center"/>
      <protection/>
    </xf>
    <xf numFmtId="186" fontId="13" fillId="0" borderId="19" xfId="119" applyNumberFormat="1" applyFont="1" applyFill="1" applyBorder="1" applyAlignment="1">
      <alignment horizontal="center"/>
      <protection/>
    </xf>
    <xf numFmtId="0" fontId="13" fillId="0" borderId="19" xfId="119" applyFont="1" applyFill="1" applyBorder="1">
      <alignment/>
      <protection/>
    </xf>
    <xf numFmtId="0" fontId="13" fillId="0" borderId="0" xfId="119" applyFont="1" applyBorder="1" applyAlignment="1">
      <alignment/>
      <protection/>
    </xf>
    <xf numFmtId="4" fontId="13" fillId="0" borderId="0" xfId="119" applyNumberFormat="1" applyFont="1">
      <alignment/>
      <protection/>
    </xf>
    <xf numFmtId="0" fontId="13" fillId="0" borderId="13" xfId="119" applyFont="1" applyBorder="1" applyAlignment="1">
      <alignment horizontal="center"/>
      <protection/>
    </xf>
    <xf numFmtId="4" fontId="13" fillId="0" borderId="13" xfId="62" applyNumberFormat="1" applyFont="1" applyBorder="1" applyAlignment="1">
      <alignment horizontal="right" indent="1"/>
    </xf>
    <xf numFmtId="4" fontId="13" fillId="0" borderId="19" xfId="62" applyNumberFormat="1" applyFont="1" applyFill="1" applyBorder="1" applyAlignment="1">
      <alignment horizontal="right" indent="1"/>
    </xf>
    <xf numFmtId="0" fontId="13" fillId="0" borderId="0" xfId="119" applyFont="1" applyFill="1" applyBorder="1">
      <alignment/>
      <protection/>
    </xf>
    <xf numFmtId="0" fontId="12" fillId="0" borderId="0" xfId="119" applyFont="1" applyBorder="1" applyAlignment="1">
      <alignment horizontal="right"/>
      <protection/>
    </xf>
    <xf numFmtId="179" fontId="13" fillId="0" borderId="13" xfId="62" applyFont="1" applyBorder="1" applyAlignment="1">
      <alignment horizontal="right" indent="1"/>
    </xf>
    <xf numFmtId="179" fontId="13" fillId="0" borderId="19" xfId="62" applyFont="1" applyFill="1" applyBorder="1" applyAlignment="1">
      <alignment horizontal="right" indent="1"/>
    </xf>
    <xf numFmtId="4" fontId="13" fillId="0" borderId="21" xfId="62" applyNumberFormat="1" applyFont="1" applyBorder="1" applyAlignment="1">
      <alignment horizontal="right" indent="1"/>
    </xf>
    <xf numFmtId="0" fontId="14" fillId="0" borderId="0" xfId="119" applyFont="1" applyBorder="1">
      <alignment/>
      <protection/>
    </xf>
    <xf numFmtId="4" fontId="13" fillId="0" borderId="22" xfId="119" applyNumberFormat="1" applyFont="1" applyBorder="1" applyAlignment="1">
      <alignment horizontal="right" indent="1"/>
      <protection/>
    </xf>
    <xf numFmtId="4" fontId="13" fillId="0" borderId="19" xfId="119" applyNumberFormat="1" applyFont="1" applyFill="1" applyBorder="1" applyAlignment="1">
      <alignment horizontal="right" indent="1"/>
      <protection/>
    </xf>
    <xf numFmtId="0" fontId="13" fillId="0" borderId="0" xfId="119" applyFont="1" applyBorder="1" applyAlignment="1">
      <alignment wrapText="1"/>
      <protection/>
    </xf>
    <xf numFmtId="0" fontId="14" fillId="0" borderId="0" xfId="119" applyFont="1" applyBorder="1" applyAlignment="1">
      <alignment wrapText="1"/>
      <protection/>
    </xf>
    <xf numFmtId="0" fontId="13" fillId="0" borderId="13" xfId="119" applyFont="1" applyBorder="1" applyAlignment="1">
      <alignment horizontal="center" wrapText="1"/>
      <protection/>
    </xf>
    <xf numFmtId="0" fontId="13" fillId="0" borderId="19" xfId="119" applyFont="1" applyFill="1" applyBorder="1" applyAlignment="1">
      <alignment horizontal="center" wrapText="1"/>
      <protection/>
    </xf>
    <xf numFmtId="179" fontId="13" fillId="0" borderId="13" xfId="62" applyFont="1" applyBorder="1" applyAlignment="1">
      <alignment horizontal="center" wrapText="1"/>
    </xf>
    <xf numFmtId="179" fontId="13" fillId="0" borderId="19" xfId="62" applyFont="1" applyFill="1" applyBorder="1" applyAlignment="1">
      <alignment horizontal="center" wrapText="1"/>
    </xf>
    <xf numFmtId="0" fontId="13" fillId="0" borderId="23" xfId="119" applyFont="1" applyBorder="1" applyAlignment="1">
      <alignment horizontal="center" wrapText="1"/>
      <protection/>
    </xf>
    <xf numFmtId="179" fontId="13" fillId="0" borderId="23" xfId="119" applyNumberFormat="1" applyFont="1" applyBorder="1" applyAlignment="1">
      <alignment horizontal="right"/>
      <protection/>
    </xf>
    <xf numFmtId="179" fontId="13" fillId="0" borderId="19" xfId="119" applyNumberFormat="1" applyFont="1" applyFill="1" applyBorder="1" applyAlignment="1">
      <alignment horizontal="right"/>
      <protection/>
    </xf>
    <xf numFmtId="0" fontId="13" fillId="0" borderId="13" xfId="119" applyFont="1" applyBorder="1">
      <alignment/>
      <protection/>
    </xf>
    <xf numFmtId="15" fontId="13" fillId="0" borderId="11" xfId="119" applyNumberFormat="1" applyFont="1" applyBorder="1" applyAlignment="1">
      <alignment horizontal="right"/>
      <protection/>
    </xf>
    <xf numFmtId="179" fontId="13" fillId="0" borderId="11" xfId="62" applyFont="1" applyBorder="1" applyAlignment="1">
      <alignment horizontal="right"/>
    </xf>
    <xf numFmtId="179" fontId="13" fillId="0" borderId="13" xfId="62" applyFont="1" applyBorder="1" applyAlignment="1">
      <alignment/>
    </xf>
    <xf numFmtId="179" fontId="13" fillId="0" borderId="24" xfId="62" applyNumberFormat="1" applyFont="1" applyBorder="1" applyAlignment="1">
      <alignment wrapText="1"/>
    </xf>
    <xf numFmtId="0" fontId="13" fillId="0" borderId="10" xfId="119" applyFont="1" applyBorder="1" applyAlignment="1">
      <alignment horizontal="right"/>
      <protection/>
    </xf>
    <xf numFmtId="0" fontId="13" fillId="0" borderId="19" xfId="119" applyFont="1" applyFill="1" applyBorder="1" applyAlignment="1">
      <alignment horizontal="right"/>
      <protection/>
    </xf>
    <xf numFmtId="179" fontId="13" fillId="0" borderId="24" xfId="62" applyFont="1" applyBorder="1" applyAlignment="1">
      <alignment horizontal="center" wrapText="1"/>
    </xf>
    <xf numFmtId="15" fontId="13" fillId="0" borderId="13" xfId="119" applyNumberFormat="1" applyFont="1" applyBorder="1" applyAlignment="1">
      <alignment horizontal="right"/>
      <protection/>
    </xf>
    <xf numFmtId="15" fontId="13" fillId="0" borderId="13" xfId="119" applyNumberFormat="1" applyFont="1" applyBorder="1" applyAlignment="1" quotePrefix="1">
      <alignment/>
      <protection/>
    </xf>
    <xf numFmtId="179" fontId="14" fillId="35" borderId="24" xfId="119" applyNumberFormat="1" applyFont="1" applyFill="1" applyBorder="1" applyAlignment="1">
      <alignment horizontal="center" wrapText="1"/>
      <protection/>
    </xf>
    <xf numFmtId="179" fontId="13" fillId="0" borderId="19" xfId="62" applyFont="1" applyFill="1" applyBorder="1" applyAlignment="1">
      <alignment horizontal="right"/>
    </xf>
    <xf numFmtId="0" fontId="13" fillId="0" borderId="0" xfId="119" applyFont="1" applyFill="1" applyBorder="1" applyAlignment="1">
      <alignment horizontal="right"/>
      <protection/>
    </xf>
    <xf numFmtId="0" fontId="13" fillId="0" borderId="0" xfId="119" applyFont="1" applyFill="1" applyBorder="1" applyAlignment="1" quotePrefix="1">
      <alignment horizontal="center" wrapText="1"/>
      <protection/>
    </xf>
    <xf numFmtId="179" fontId="14" fillId="35" borderId="13" xfId="119" applyNumberFormat="1" applyFont="1" applyFill="1" applyBorder="1" applyAlignment="1">
      <alignment horizontal="right"/>
      <protection/>
    </xf>
    <xf numFmtId="179" fontId="14" fillId="0" borderId="19" xfId="119" applyNumberFormat="1" applyFont="1" applyFill="1" applyBorder="1" applyAlignment="1">
      <alignment horizontal="right"/>
      <protection/>
    </xf>
    <xf numFmtId="0" fontId="13" fillId="0" borderId="25" xfId="119" applyFont="1" applyBorder="1">
      <alignment/>
      <protection/>
    </xf>
    <xf numFmtId="179" fontId="13" fillId="0" borderId="25" xfId="62" applyFont="1" applyBorder="1" applyAlignment="1">
      <alignment/>
    </xf>
    <xf numFmtId="179" fontId="14" fillId="0" borderId="23" xfId="119" applyNumberFormat="1" applyFont="1" applyFill="1" applyBorder="1" applyAlignment="1">
      <alignment horizontal="right"/>
      <protection/>
    </xf>
    <xf numFmtId="179" fontId="13" fillId="0" borderId="11" xfId="119" applyNumberFormat="1" applyFont="1" applyBorder="1">
      <alignment/>
      <protection/>
    </xf>
    <xf numFmtId="179" fontId="14" fillId="0" borderId="10" xfId="119" applyNumberFormat="1" applyFont="1" applyFill="1" applyBorder="1" applyAlignment="1">
      <alignment horizontal="right"/>
      <protection/>
    </xf>
    <xf numFmtId="0" fontId="13" fillId="0" borderId="0" xfId="119" applyFont="1" applyFill="1" applyBorder="1" applyAlignment="1">
      <alignment horizontal="center"/>
      <protection/>
    </xf>
    <xf numFmtId="179" fontId="13" fillId="0" borderId="0" xfId="62" applyFont="1" applyAlignment="1">
      <alignment/>
    </xf>
    <xf numFmtId="179" fontId="14" fillId="35" borderId="26" xfId="62" applyFont="1" applyFill="1" applyBorder="1" applyAlignment="1">
      <alignment vertical="center" wrapText="1"/>
    </xf>
    <xf numFmtId="179" fontId="14" fillId="0" borderId="19" xfId="62" applyFont="1" applyFill="1" applyBorder="1" applyAlignment="1">
      <alignment vertical="center" wrapText="1"/>
    </xf>
    <xf numFmtId="0" fontId="13" fillId="0" borderId="0" xfId="119" applyFont="1" applyAlignment="1">
      <alignment horizontal="right" wrapText="1"/>
      <protection/>
    </xf>
    <xf numFmtId="0" fontId="14" fillId="0" borderId="19" xfId="119" applyFont="1" applyFill="1" applyBorder="1" applyAlignment="1">
      <alignment horizontal="left" vertical="justify"/>
      <protection/>
    </xf>
    <xf numFmtId="0" fontId="13" fillId="0" borderId="0" xfId="119" applyFont="1" applyAlignment="1">
      <alignment/>
      <protection/>
    </xf>
    <xf numFmtId="0" fontId="13" fillId="0" borderId="0" xfId="119" applyFont="1" applyBorder="1" applyAlignment="1">
      <alignment horizontal="center"/>
      <protection/>
    </xf>
    <xf numFmtId="0" fontId="14" fillId="0" borderId="19" xfId="119" applyFont="1" applyFill="1" applyBorder="1" applyAlignment="1">
      <alignment horizontal="left"/>
      <protection/>
    </xf>
    <xf numFmtId="0" fontId="13" fillId="0" borderId="0" xfId="119" applyFont="1" applyFill="1">
      <alignment/>
      <protection/>
    </xf>
    <xf numFmtId="0" fontId="17" fillId="0" borderId="0" xfId="119" applyFont="1" applyFill="1" applyBorder="1" applyAlignment="1">
      <alignment/>
      <protection/>
    </xf>
    <xf numFmtId="0" fontId="13" fillId="0" borderId="0" xfId="119" applyFont="1" applyFill="1" applyBorder="1" applyAlignment="1">
      <alignment/>
      <protection/>
    </xf>
    <xf numFmtId="0" fontId="17" fillId="0" borderId="0" xfId="119" applyFont="1" applyFill="1" applyBorder="1" applyAlignment="1">
      <alignment horizontal="right"/>
      <protection/>
    </xf>
    <xf numFmtId="0" fontId="17" fillId="0" borderId="18" xfId="119" applyFont="1" applyFill="1" applyBorder="1" applyAlignment="1">
      <alignment/>
      <protection/>
    </xf>
    <xf numFmtId="0" fontId="13" fillId="0" borderId="18" xfId="119" applyFont="1" applyFill="1" applyBorder="1" applyAlignment="1">
      <alignment/>
      <protection/>
    </xf>
    <xf numFmtId="0" fontId="13" fillId="0" borderId="27" xfId="119" applyFont="1" applyBorder="1">
      <alignment/>
      <protection/>
    </xf>
    <xf numFmtId="0" fontId="13" fillId="0" borderId="28" xfId="119" applyFont="1" applyBorder="1">
      <alignment/>
      <protection/>
    </xf>
    <xf numFmtId="0" fontId="13" fillId="0" borderId="28" xfId="119" applyFont="1" applyFill="1" applyBorder="1">
      <alignment/>
      <protection/>
    </xf>
    <xf numFmtId="0" fontId="13" fillId="0" borderId="29" xfId="119" applyFont="1" applyFill="1" applyBorder="1">
      <alignment/>
      <protection/>
    </xf>
    <xf numFmtId="0" fontId="19" fillId="0" borderId="0" xfId="119" applyFont="1" applyBorder="1" applyAlignment="1">
      <alignment horizontal="left"/>
      <protection/>
    </xf>
    <xf numFmtId="0" fontId="9" fillId="0" borderId="30" xfId="119" applyFont="1" applyBorder="1" applyAlignment="1">
      <alignment horizontal="right" vertical="center" wrapText="1"/>
      <protection/>
    </xf>
    <xf numFmtId="0" fontId="9" fillId="0" borderId="18" xfId="119" applyFont="1" applyBorder="1" applyAlignment="1">
      <alignment horizontal="right" vertical="center" wrapText="1"/>
      <protection/>
    </xf>
    <xf numFmtId="0" fontId="20" fillId="0" borderId="0" xfId="110" applyFont="1">
      <alignment/>
      <protection/>
    </xf>
    <xf numFmtId="180" fontId="20" fillId="0" borderId="20" xfId="110" applyNumberFormat="1" applyFont="1" applyBorder="1" applyAlignment="1">
      <alignment horizontal="left"/>
      <protection/>
    </xf>
    <xf numFmtId="0" fontId="21" fillId="0" borderId="0" xfId="110" applyFont="1" applyBorder="1">
      <alignment/>
      <protection/>
    </xf>
    <xf numFmtId="180" fontId="21" fillId="0" borderId="31" xfId="110" applyNumberFormat="1" applyFont="1" applyBorder="1">
      <alignment/>
      <protection/>
    </xf>
    <xf numFmtId="0" fontId="21" fillId="0" borderId="0" xfId="110" applyFont="1">
      <alignment/>
      <protection/>
    </xf>
    <xf numFmtId="180" fontId="21" fillId="0" borderId="32" xfId="110" applyNumberFormat="1" applyFont="1" applyBorder="1">
      <alignment/>
      <protection/>
    </xf>
    <xf numFmtId="0" fontId="22" fillId="0" borderId="0" xfId="110" applyFont="1" applyBorder="1" applyAlignment="1">
      <alignment vertical="center"/>
      <protection/>
    </xf>
    <xf numFmtId="180" fontId="8" fillId="0" borderId="0" xfId="110" applyNumberFormat="1" applyFont="1" applyFill="1" applyBorder="1" applyAlignment="1">
      <alignment horizontal="center" wrapText="1"/>
      <protection/>
    </xf>
    <xf numFmtId="187" fontId="8" fillId="0" borderId="0" xfId="110" applyNumberFormat="1" applyFont="1" applyFill="1" applyBorder="1" applyAlignment="1">
      <alignment horizontal="center"/>
      <protection/>
    </xf>
    <xf numFmtId="4" fontId="23" fillId="0" borderId="0" xfId="110" applyNumberFormat="1" applyFont="1" applyFill="1" applyBorder="1" applyAlignment="1">
      <alignment horizontal="center" wrapText="1"/>
      <protection/>
    </xf>
    <xf numFmtId="180" fontId="7" fillId="0" borderId="0" xfId="110" applyNumberFormat="1" applyFont="1" applyBorder="1" applyAlignment="1">
      <alignment horizontal="right" vertical="top"/>
      <protection/>
    </xf>
    <xf numFmtId="187" fontId="7" fillId="0" borderId="0" xfId="110" applyNumberFormat="1" applyFont="1" applyBorder="1" applyAlignment="1" applyProtection="1">
      <alignment horizontal="left" vertical="justify"/>
      <protection/>
    </xf>
    <xf numFmtId="187" fontId="7" fillId="0" borderId="0" xfId="110" applyNumberFormat="1" applyFont="1" applyBorder="1" applyAlignment="1">
      <alignment horizontal="center"/>
      <protection/>
    </xf>
    <xf numFmtId="4" fontId="24" fillId="0" borderId="0" xfId="110" applyNumberFormat="1" applyFont="1" applyBorder="1" applyAlignment="1">
      <alignment horizontal="center"/>
      <protection/>
    </xf>
    <xf numFmtId="0" fontId="8" fillId="0" borderId="0" xfId="110" applyFont="1" applyBorder="1" applyAlignment="1">
      <alignment vertical="center"/>
      <protection/>
    </xf>
    <xf numFmtId="187" fontId="7" fillId="0" borderId="0" xfId="110" applyNumberFormat="1" applyFont="1" applyBorder="1" applyAlignment="1" applyProtection="1">
      <alignment horizontal="left" vertical="justify" indent="1"/>
      <protection/>
    </xf>
    <xf numFmtId="4" fontId="24" fillId="0" borderId="0" xfId="110" applyNumberFormat="1" applyFont="1" applyBorder="1" applyAlignment="1">
      <alignment horizontal="right"/>
      <protection/>
    </xf>
    <xf numFmtId="0" fontId="8" fillId="0" borderId="0" xfId="110" applyFont="1" applyBorder="1">
      <alignment/>
      <protection/>
    </xf>
    <xf numFmtId="1" fontId="7" fillId="0" borderId="0" xfId="110" applyNumberFormat="1" applyFont="1" applyBorder="1" applyAlignment="1">
      <alignment horizontal="center" vertical="top"/>
      <protection/>
    </xf>
    <xf numFmtId="4" fontId="24" fillId="0" borderId="18" xfId="110" applyNumberFormat="1" applyFont="1" applyBorder="1" applyAlignment="1">
      <alignment horizontal="right"/>
      <protection/>
    </xf>
    <xf numFmtId="187" fontId="7" fillId="0" borderId="0" xfId="110" applyNumberFormat="1" applyFont="1" applyBorder="1" applyAlignment="1" applyProtection="1">
      <alignment horizontal="right" vertical="justify" indent="1"/>
      <protection/>
    </xf>
    <xf numFmtId="4" fontId="24" fillId="0" borderId="33" xfId="110" applyNumberFormat="1" applyFont="1" applyBorder="1" applyAlignment="1">
      <alignment horizontal="right"/>
      <protection/>
    </xf>
    <xf numFmtId="180" fontId="21" fillId="0" borderId="0" xfId="110" applyNumberFormat="1" applyFont="1">
      <alignment/>
      <protection/>
    </xf>
    <xf numFmtId="0" fontId="21" fillId="0" borderId="0" xfId="110" applyFont="1" applyAlignment="1">
      <alignment horizontal="left" indent="1"/>
      <protection/>
    </xf>
    <xf numFmtId="188" fontId="14" fillId="0" borderId="20" xfId="119" applyNumberFormat="1" applyFont="1" applyBorder="1" applyAlignment="1">
      <alignment horizontal="center"/>
      <protection/>
    </xf>
    <xf numFmtId="0" fontId="121" fillId="0" borderId="0" xfId="0" applyFont="1" applyAlignment="1">
      <alignment/>
    </xf>
    <xf numFmtId="0" fontId="13" fillId="0" borderId="21" xfId="119" applyFont="1" applyBorder="1">
      <alignment/>
      <protection/>
    </xf>
    <xf numFmtId="15" fontId="13" fillId="0" borderId="21" xfId="119" applyNumberFormat="1" applyFont="1" applyBorder="1" applyAlignment="1">
      <alignment horizontal="right"/>
      <protection/>
    </xf>
    <xf numFmtId="179" fontId="13" fillId="0" borderId="21" xfId="62" applyFont="1" applyBorder="1" applyAlignment="1">
      <alignment horizontal="right"/>
    </xf>
    <xf numFmtId="179" fontId="13" fillId="0" borderId="21" xfId="62" applyFont="1" applyBorder="1" applyAlignment="1">
      <alignment/>
    </xf>
    <xf numFmtId="0" fontId="13" fillId="0" borderId="11" xfId="119" applyFont="1" applyBorder="1">
      <alignment/>
      <protection/>
    </xf>
    <xf numFmtId="179" fontId="13" fillId="0" borderId="11" xfId="62" applyFont="1" applyBorder="1" applyAlignment="1">
      <alignment/>
    </xf>
    <xf numFmtId="189" fontId="12" fillId="0" borderId="0" xfId="97" applyNumberFormat="1" applyFont="1" applyBorder="1" applyAlignment="1">
      <alignment horizontal="left"/>
    </xf>
    <xf numFmtId="179" fontId="13" fillId="0" borderId="0" xfId="97" applyFont="1" applyAlignment="1">
      <alignment/>
    </xf>
    <xf numFmtId="0" fontId="13" fillId="0" borderId="0" xfId="97" applyNumberFormat="1" applyFont="1" applyAlignment="1">
      <alignment horizontal="center"/>
    </xf>
    <xf numFmtId="179" fontId="13" fillId="0" borderId="0" xfId="119" applyNumberFormat="1" applyFont="1">
      <alignment/>
      <protection/>
    </xf>
    <xf numFmtId="4" fontId="14" fillId="0" borderId="10" xfId="97" applyNumberFormat="1" applyFont="1" applyFill="1" applyBorder="1" applyAlignment="1">
      <alignment horizontal="right"/>
    </xf>
    <xf numFmtId="4" fontId="0" fillId="0" borderId="10" xfId="97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20" fillId="0" borderId="10" xfId="0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center"/>
    </xf>
    <xf numFmtId="1" fontId="0" fillId="0" borderId="10" xfId="97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19" fillId="0" borderId="10" xfId="0" applyFont="1" applyFill="1" applyBorder="1" applyAlignment="1">
      <alignment horizontal="right" indent="3"/>
    </xf>
    <xf numFmtId="4" fontId="0" fillId="0" borderId="11" xfId="97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 inden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" fontId="0" fillId="0" borderId="11" xfId="97" applyNumberFormat="1" applyFont="1" applyBorder="1" applyAlignment="1">
      <alignment horizontal="center"/>
    </xf>
    <xf numFmtId="0" fontId="119" fillId="0" borderId="11" xfId="0" applyFont="1" applyFill="1" applyBorder="1" applyAlignment="1">
      <alignment horizontal="right" indent="3"/>
    </xf>
    <xf numFmtId="4" fontId="0" fillId="0" borderId="10" xfId="97" applyNumberFormat="1" applyFont="1" applyBorder="1" applyAlignment="1">
      <alignment vertical="center" wrapText="1"/>
    </xf>
    <xf numFmtId="0" fontId="121" fillId="2" borderId="0" xfId="0" applyFont="1" applyFill="1" applyAlignment="1">
      <alignment/>
    </xf>
    <xf numFmtId="0" fontId="121" fillId="2" borderId="0" xfId="0" applyFont="1" applyFill="1" applyAlignment="1">
      <alignment horizontal="right"/>
    </xf>
    <xf numFmtId="0" fontId="121" fillId="2" borderId="0" xfId="0" applyFont="1" applyFill="1" applyAlignment="1">
      <alignment horizontal="left" indent="1"/>
    </xf>
    <xf numFmtId="179" fontId="121" fillId="2" borderId="0" xfId="97" applyFont="1" applyFill="1" applyAlignment="1">
      <alignment horizontal="center"/>
    </xf>
    <xf numFmtId="0" fontId="121" fillId="2" borderId="34" xfId="0" applyFont="1" applyFill="1" applyBorder="1" applyAlignment="1">
      <alignment horizontal="left" indent="1"/>
    </xf>
    <xf numFmtId="1" fontId="121" fillId="2" borderId="0" xfId="97" applyNumberFormat="1" applyFont="1" applyFill="1" applyAlignment="1">
      <alignment horizontal="center"/>
    </xf>
    <xf numFmtId="179" fontId="0" fillId="0" borderId="10" xfId="97" applyFont="1" applyBorder="1" applyAlignment="1">
      <alignment horizontal="right" indent="1"/>
    </xf>
    <xf numFmtId="179" fontId="0" fillId="0" borderId="11" xfId="97" applyFont="1" applyBorder="1" applyAlignment="1">
      <alignment horizontal="right" indent="1"/>
    </xf>
    <xf numFmtId="179" fontId="0" fillId="0" borderId="10" xfId="97" applyFont="1" applyFill="1" applyBorder="1" applyAlignment="1">
      <alignment horizontal="right" indent="1"/>
    </xf>
    <xf numFmtId="179" fontId="0" fillId="0" borderId="10" xfId="97" applyFont="1" applyFill="1" applyBorder="1" applyAlignment="1">
      <alignment/>
    </xf>
    <xf numFmtId="179" fontId="0" fillId="0" borderId="11" xfId="97" applyFont="1" applyFill="1" applyBorder="1" applyAlignment="1">
      <alignment/>
    </xf>
    <xf numFmtId="179" fontId="0" fillId="0" borderId="10" xfId="97" applyFont="1" applyBorder="1" applyAlignment="1">
      <alignment/>
    </xf>
    <xf numFmtId="179" fontId="0" fillId="0" borderId="10" xfId="97" applyFont="1" applyBorder="1" applyAlignment="1">
      <alignment horizontal="right"/>
    </xf>
    <xf numFmtId="179" fontId="0" fillId="0" borderId="12" xfId="97" applyFont="1" applyBorder="1" applyAlignment="1">
      <alignment horizontal="right" indent="1"/>
    </xf>
    <xf numFmtId="179" fontId="0" fillId="0" borderId="0" xfId="97" applyFont="1" applyBorder="1" applyAlignment="1">
      <alignment horizontal="right" indent="1"/>
    </xf>
    <xf numFmtId="179" fontId="0" fillId="0" borderId="0" xfId="97" applyFont="1" applyAlignment="1">
      <alignment horizontal="right" indent="1"/>
    </xf>
    <xf numFmtId="0" fontId="122" fillId="0" borderId="0" xfId="0" applyFont="1" applyFill="1" applyAlignment="1">
      <alignment/>
    </xf>
    <xf numFmtId="0" fontId="123" fillId="0" borderId="0" xfId="0" applyFont="1" applyFill="1" applyAlignment="1">
      <alignment/>
    </xf>
    <xf numFmtId="0" fontId="124" fillId="0" borderId="35" xfId="0" applyFont="1" applyBorder="1" applyAlignment="1">
      <alignment/>
    </xf>
    <xf numFmtId="0" fontId="124" fillId="0" borderId="36" xfId="0" applyFont="1" applyBorder="1" applyAlignment="1">
      <alignment/>
    </xf>
    <xf numFmtId="0" fontId="124" fillId="0" borderId="10" xfId="0" applyFont="1" applyBorder="1" applyAlignment="1">
      <alignment/>
    </xf>
    <xf numFmtId="0" fontId="124" fillId="0" borderId="0" xfId="0" applyFont="1" applyAlignment="1">
      <alignment/>
    </xf>
    <xf numFmtId="0" fontId="124" fillId="0" borderId="37" xfId="0" applyFont="1" applyBorder="1" applyAlignment="1">
      <alignment/>
    </xf>
    <xf numFmtId="0" fontId="124" fillId="0" borderId="0" xfId="0" applyFont="1" applyBorder="1" applyAlignment="1">
      <alignment horizontal="right"/>
    </xf>
    <xf numFmtId="0" fontId="124" fillId="0" borderId="38" xfId="0" applyFont="1" applyBorder="1" applyAlignment="1">
      <alignment horizontal="left" indent="1"/>
    </xf>
    <xf numFmtId="0" fontId="125" fillId="0" borderId="39" xfId="0" applyFont="1" applyBorder="1" applyAlignment="1">
      <alignment horizontal="left" indent="1"/>
    </xf>
    <xf numFmtId="4" fontId="0" fillId="0" borderId="11" xfId="97" applyNumberFormat="1" applyFont="1" applyBorder="1" applyAlignment="1">
      <alignment vertical="center" wrapText="1"/>
    </xf>
    <xf numFmtId="0" fontId="118" fillId="36" borderId="13" xfId="0" applyFont="1" applyFill="1" applyBorder="1" applyAlignment="1">
      <alignment horizontal="center"/>
    </xf>
    <xf numFmtId="4" fontId="0" fillId="0" borderId="23" xfId="97" applyNumberFormat="1" applyFont="1" applyBorder="1" applyAlignment="1">
      <alignment vertical="center" wrapText="1"/>
    </xf>
    <xf numFmtId="0" fontId="0" fillId="0" borderId="23" xfId="0" applyFont="1" applyFill="1" applyBorder="1" applyAlignment="1">
      <alignment/>
    </xf>
    <xf numFmtId="0" fontId="119" fillId="0" borderId="23" xfId="0" applyFont="1" applyFill="1" applyBorder="1" applyAlignment="1">
      <alignment horizontal="right" indent="3"/>
    </xf>
    <xf numFmtId="0" fontId="0" fillId="0" borderId="23" xfId="0" applyFont="1" applyFill="1" applyBorder="1" applyAlignment="1">
      <alignment horizontal="center"/>
    </xf>
    <xf numFmtId="179" fontId="0" fillId="0" borderId="23" xfId="97" applyFont="1" applyFill="1" applyBorder="1" applyAlignment="1">
      <alignment/>
    </xf>
    <xf numFmtId="1" fontId="0" fillId="0" borderId="23" xfId="97" applyNumberFormat="1" applyFont="1" applyBorder="1" applyAlignment="1">
      <alignment horizontal="center"/>
    </xf>
    <xf numFmtId="4" fontId="0" fillId="0" borderId="23" xfId="97" applyNumberFormat="1" applyFont="1" applyBorder="1" applyAlignment="1">
      <alignment/>
    </xf>
    <xf numFmtId="0" fontId="119" fillId="0" borderId="11" xfId="0" applyFont="1" applyBorder="1" applyAlignment="1">
      <alignment horizontal="right" indent="3"/>
    </xf>
    <xf numFmtId="179" fontId="0" fillId="0" borderId="11" xfId="97" applyFont="1" applyBorder="1" applyAlignment="1">
      <alignment/>
    </xf>
    <xf numFmtId="39" fontId="0" fillId="0" borderId="0" xfId="0" applyNumberFormat="1" applyFont="1" applyAlignment="1">
      <alignment/>
    </xf>
    <xf numFmtId="0" fontId="123" fillId="0" borderId="10" xfId="0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124" fillId="0" borderId="40" xfId="0" applyFont="1" applyBorder="1" applyAlignment="1">
      <alignment/>
    </xf>
    <xf numFmtId="0" fontId="124" fillId="0" borderId="41" xfId="0" applyFont="1" applyBorder="1" applyAlignment="1">
      <alignment/>
    </xf>
    <xf numFmtId="0" fontId="124" fillId="0" borderId="42" xfId="0" applyFont="1" applyBorder="1" applyAlignment="1">
      <alignment/>
    </xf>
    <xf numFmtId="2" fontId="124" fillId="0" borderId="42" xfId="0" applyNumberFormat="1" applyFont="1" applyBorder="1" applyAlignment="1">
      <alignment/>
    </xf>
    <xf numFmtId="0" fontId="124" fillId="0" borderId="30" xfId="0" applyFont="1" applyBorder="1" applyAlignment="1">
      <alignment horizontal="right"/>
    </xf>
    <xf numFmtId="0" fontId="126" fillId="0" borderId="42" xfId="0" applyFont="1" applyBorder="1" applyAlignment="1">
      <alignment horizontal="right"/>
    </xf>
    <xf numFmtId="0" fontId="70" fillId="0" borderId="38" xfId="0" applyFont="1" applyBorder="1" applyAlignment="1">
      <alignment/>
    </xf>
    <xf numFmtId="0" fontId="118" fillId="0" borderId="0" xfId="0" applyFont="1" applyAlignment="1">
      <alignment horizontal="center"/>
    </xf>
    <xf numFmtId="2" fontId="126" fillId="37" borderId="43" xfId="0" applyNumberFormat="1" applyFont="1" applyFill="1" applyBorder="1" applyAlignment="1">
      <alignment horizontal="center"/>
    </xf>
    <xf numFmtId="0" fontId="126" fillId="38" borderId="43" xfId="0" applyFont="1" applyFill="1" applyBorder="1" applyAlignment="1">
      <alignment horizontal="center"/>
    </xf>
    <xf numFmtId="0" fontId="126" fillId="39" borderId="44" xfId="0" applyFont="1" applyFill="1" applyBorder="1" applyAlignment="1">
      <alignment horizontal="right"/>
    </xf>
    <xf numFmtId="0" fontId="127" fillId="0" borderId="0" xfId="0" applyFont="1" applyBorder="1" applyAlignment="1">
      <alignment horizontal="center"/>
    </xf>
    <xf numFmtId="0" fontId="124" fillId="0" borderId="45" xfId="0" applyFont="1" applyBorder="1" applyAlignment="1">
      <alignment/>
    </xf>
    <xf numFmtId="0" fontId="124" fillId="0" borderId="38" xfId="0" applyFont="1" applyBorder="1" applyAlignment="1">
      <alignment/>
    </xf>
    <xf numFmtId="2" fontId="124" fillId="0" borderId="38" xfId="0" applyNumberFormat="1" applyFont="1" applyBorder="1" applyAlignment="1">
      <alignment/>
    </xf>
    <xf numFmtId="181" fontId="124" fillId="0" borderId="38" xfId="0" applyNumberFormat="1" applyFont="1" applyBorder="1" applyAlignment="1">
      <alignment/>
    </xf>
    <xf numFmtId="0" fontId="124" fillId="0" borderId="38" xfId="0" applyFont="1" applyBorder="1" applyAlignment="1">
      <alignment horizontal="right"/>
    </xf>
    <xf numFmtId="0" fontId="72" fillId="0" borderId="38" xfId="0" applyFont="1" applyBorder="1" applyAlignment="1">
      <alignment horizontal="left" indent="2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indent="2"/>
    </xf>
    <xf numFmtId="190" fontId="128" fillId="0" borderId="0" xfId="0" applyNumberFormat="1" applyFont="1" applyBorder="1" applyAlignment="1">
      <alignment/>
    </xf>
    <xf numFmtId="191" fontId="124" fillId="0" borderId="0" xfId="0" applyNumberFormat="1" applyFont="1" applyBorder="1" applyAlignment="1">
      <alignment/>
    </xf>
    <xf numFmtId="0" fontId="124" fillId="0" borderId="46" xfId="0" applyFont="1" applyBorder="1" applyAlignment="1">
      <alignment/>
    </xf>
    <xf numFmtId="0" fontId="124" fillId="0" borderId="47" xfId="0" applyFont="1" applyBorder="1" applyAlignment="1">
      <alignment/>
    </xf>
    <xf numFmtId="2" fontId="124" fillId="0" borderId="47" xfId="0" applyNumberFormat="1" applyFont="1" applyBorder="1" applyAlignment="1">
      <alignment/>
    </xf>
    <xf numFmtId="0" fontId="70" fillId="0" borderId="38" xfId="0" applyFont="1" applyBorder="1" applyAlignment="1">
      <alignment horizontal="left" indent="1"/>
    </xf>
    <xf numFmtId="0" fontId="127" fillId="0" borderId="0" xfId="0" applyFont="1" applyAlignment="1">
      <alignment horizontal="center"/>
    </xf>
    <xf numFmtId="181" fontId="124" fillId="0" borderId="48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190" fontId="128" fillId="0" borderId="0" xfId="0" applyNumberFormat="1" applyFont="1" applyAlignment="1">
      <alignment/>
    </xf>
    <xf numFmtId="191" fontId="124" fillId="0" borderId="0" xfId="0" applyNumberFormat="1" applyFont="1" applyAlignment="1">
      <alignment/>
    </xf>
    <xf numFmtId="181" fontId="124" fillId="0" borderId="42" xfId="0" applyNumberFormat="1" applyFont="1" applyBorder="1" applyAlignment="1">
      <alignment/>
    </xf>
    <xf numFmtId="2" fontId="129" fillId="0" borderId="38" xfId="0" applyNumberFormat="1" applyFont="1" applyBorder="1" applyAlignment="1">
      <alignment/>
    </xf>
    <xf numFmtId="0" fontId="129" fillId="0" borderId="38" xfId="0" applyFont="1" applyBorder="1" applyAlignment="1">
      <alignment horizontal="left" indent="1"/>
    </xf>
    <xf numFmtId="0" fontId="118" fillId="0" borderId="49" xfId="0" applyFont="1" applyBorder="1" applyAlignment="1">
      <alignment horizontal="center"/>
    </xf>
    <xf numFmtId="0" fontId="124" fillId="0" borderId="50" xfId="0" applyFont="1" applyBorder="1" applyAlignment="1">
      <alignment/>
    </xf>
    <xf numFmtId="0" fontId="124" fillId="0" borderId="51" xfId="0" applyFont="1" applyBorder="1" applyAlignment="1">
      <alignment/>
    </xf>
    <xf numFmtId="0" fontId="124" fillId="0" borderId="39" xfId="0" applyFont="1" applyBorder="1" applyAlignment="1">
      <alignment/>
    </xf>
    <xf numFmtId="2" fontId="124" fillId="0" borderId="39" xfId="0" applyNumberFormat="1" applyFont="1" applyBorder="1" applyAlignment="1">
      <alignment/>
    </xf>
    <xf numFmtId="192" fontId="125" fillId="0" borderId="39" xfId="0" applyNumberFormat="1" applyFont="1" applyBorder="1" applyAlignment="1">
      <alignment/>
    </xf>
    <xf numFmtId="0" fontId="125" fillId="0" borderId="39" xfId="0" applyFont="1" applyBorder="1" applyAlignment="1">
      <alignment horizontal="right"/>
    </xf>
    <xf numFmtId="0" fontId="124" fillId="40" borderId="38" xfId="0" applyFont="1" applyFill="1" applyBorder="1" applyAlignment="1">
      <alignment/>
    </xf>
    <xf numFmtId="0" fontId="130" fillId="41" borderId="38" xfId="0" applyFont="1" applyFill="1" applyBorder="1" applyAlignment="1">
      <alignment horizontal="right" vertical="center"/>
    </xf>
    <xf numFmtId="0" fontId="130" fillId="42" borderId="38" xfId="0" applyFont="1" applyFill="1" applyBorder="1" applyAlignment="1">
      <alignment horizontal="left" vertical="center" wrapText="1" indent="1"/>
    </xf>
    <xf numFmtId="0" fontId="131" fillId="0" borderId="38" xfId="0" applyFont="1" applyBorder="1" applyAlignment="1">
      <alignment horizontal="right" vertical="center" indent="1"/>
    </xf>
    <xf numFmtId="2" fontId="126" fillId="0" borderId="10" xfId="0" applyNumberFormat="1" applyFont="1" applyBorder="1" applyAlignment="1">
      <alignment/>
    </xf>
    <xf numFmtId="181" fontId="0" fillId="0" borderId="42" xfId="0" applyNumberFormat="1" applyBorder="1" applyAlignment="1">
      <alignment/>
    </xf>
    <xf numFmtId="0" fontId="0" fillId="0" borderId="38" xfId="0" applyBorder="1" applyAlignment="1">
      <alignment horizontal="right"/>
    </xf>
    <xf numFmtId="0" fontId="76" fillId="0" borderId="38" xfId="0" applyFont="1" applyBorder="1" applyAlignment="1">
      <alignment horizontal="left" indent="2"/>
    </xf>
    <xf numFmtId="192" fontId="125" fillId="0" borderId="47" xfId="0" applyNumberFormat="1" applyFont="1" applyBorder="1" applyAlignment="1">
      <alignment/>
    </xf>
    <xf numFmtId="0" fontId="125" fillId="0" borderId="47" xfId="0" applyFont="1" applyBorder="1" applyAlignment="1">
      <alignment horizontal="right"/>
    </xf>
    <xf numFmtId="0" fontId="125" fillId="0" borderId="47" xfId="0" applyFont="1" applyBorder="1" applyAlignment="1">
      <alignment horizontal="left" indent="1"/>
    </xf>
    <xf numFmtId="0" fontId="132" fillId="0" borderId="19" xfId="0" applyFont="1" applyBorder="1" applyAlignment="1">
      <alignment wrapText="1"/>
    </xf>
    <xf numFmtId="0" fontId="129" fillId="0" borderId="47" xfId="0" applyFont="1" applyBorder="1" applyAlignment="1">
      <alignment/>
    </xf>
    <xf numFmtId="0" fontId="29" fillId="0" borderId="10" xfId="114" applyFont="1" applyBorder="1" applyAlignment="1">
      <alignment wrapText="1"/>
      <protection/>
    </xf>
    <xf numFmtId="0" fontId="4" fillId="0" borderId="10" xfId="114" applyFont="1" applyBorder="1" applyAlignment="1">
      <alignment horizontal="center"/>
      <protection/>
    </xf>
    <xf numFmtId="0" fontId="72" fillId="0" borderId="19" xfId="0" applyFont="1" applyBorder="1" applyAlignment="1">
      <alignment wrapText="1"/>
    </xf>
    <xf numFmtId="0" fontId="4" fillId="0" borderId="52" xfId="114" applyFont="1" applyFill="1" applyBorder="1" applyAlignment="1">
      <alignment horizontal="right" wrapText="1"/>
      <protection/>
    </xf>
    <xf numFmtId="0" fontId="4" fillId="0" borderId="39" xfId="114" applyFont="1" applyFill="1" applyBorder="1" applyAlignment="1">
      <alignment horizontal="right" wrapText="1"/>
      <protection/>
    </xf>
    <xf numFmtId="2" fontId="4" fillId="0" borderId="12" xfId="114" applyNumberFormat="1" applyFont="1" applyBorder="1" applyAlignment="1">
      <alignment horizontal="right"/>
      <protection/>
    </xf>
    <xf numFmtId="183" fontId="133" fillId="0" borderId="25" xfId="0" applyNumberFormat="1" applyFont="1" applyBorder="1" applyAlignment="1">
      <alignment/>
    </xf>
    <xf numFmtId="0" fontId="4" fillId="0" borderId="12" xfId="114" applyFont="1" applyBorder="1" applyAlignment="1">
      <alignment horizontal="center"/>
      <protection/>
    </xf>
    <xf numFmtId="0" fontId="131" fillId="0" borderId="29" xfId="0" applyFont="1" applyBorder="1" applyAlignment="1">
      <alignment/>
    </xf>
    <xf numFmtId="0" fontId="124" fillId="0" borderId="53" xfId="0" applyFont="1" applyBorder="1" applyAlignment="1">
      <alignment/>
    </xf>
    <xf numFmtId="0" fontId="124" fillId="0" borderId="54" xfId="0" applyFont="1" applyBorder="1" applyAlignment="1">
      <alignment/>
    </xf>
    <xf numFmtId="0" fontId="124" fillId="0" borderId="55" xfId="0" applyFont="1" applyBorder="1" applyAlignment="1">
      <alignment/>
    </xf>
    <xf numFmtId="0" fontId="124" fillId="0" borderId="56" xfId="0" applyFont="1" applyBorder="1" applyAlignment="1">
      <alignment/>
    </xf>
    <xf numFmtId="0" fontId="124" fillId="40" borderId="56" xfId="0" applyFont="1" applyFill="1" applyBorder="1" applyAlignment="1">
      <alignment/>
    </xf>
    <xf numFmtId="0" fontId="131" fillId="0" borderId="10" xfId="0" applyFont="1" applyBorder="1" applyAlignment="1">
      <alignment horizontal="right" vertical="center" indent="1"/>
    </xf>
    <xf numFmtId="0" fontId="124" fillId="0" borderId="0" xfId="0" applyFont="1" applyBorder="1" applyAlignment="1">
      <alignment/>
    </xf>
    <xf numFmtId="0" fontId="0" fillId="0" borderId="35" xfId="0" applyBorder="1" applyAlignment="1">
      <alignment/>
    </xf>
    <xf numFmtId="0" fontId="0" fillId="0" borderId="45" xfId="0" applyBorder="1" applyAlignment="1">
      <alignment/>
    </xf>
    <xf numFmtId="0" fontId="0" fillId="0" borderId="38" xfId="0" applyBorder="1" applyAlignment="1">
      <alignment/>
    </xf>
    <xf numFmtId="2" fontId="0" fillId="0" borderId="38" xfId="0" applyNumberFormat="1" applyBorder="1" applyAlignment="1">
      <alignment/>
    </xf>
    <xf numFmtId="181" fontId="0" fillId="0" borderId="38" xfId="0" applyNumberFormat="1" applyBorder="1" applyAlignment="1">
      <alignment/>
    </xf>
    <xf numFmtId="0" fontId="134" fillId="0" borderId="38" xfId="0" applyFont="1" applyBorder="1" applyAlignment="1">
      <alignment horizontal="left" indent="2"/>
    </xf>
    <xf numFmtId="0" fontId="131" fillId="0" borderId="10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2" fontId="0" fillId="0" borderId="47" xfId="0" applyNumberFormat="1" applyBorder="1" applyAlignment="1">
      <alignment/>
    </xf>
    <xf numFmtId="0" fontId="123" fillId="0" borderId="38" xfId="0" applyFont="1" applyBorder="1" applyAlignment="1">
      <alignment horizontal="left" indent="1"/>
    </xf>
    <xf numFmtId="0" fontId="129" fillId="0" borderId="46" xfId="0" applyFont="1" applyBorder="1" applyAlignment="1">
      <alignment/>
    </xf>
    <xf numFmtId="181" fontId="0" fillId="0" borderId="48" xfId="0" applyNumberFormat="1" applyBorder="1" applyAlignment="1">
      <alignment/>
    </xf>
    <xf numFmtId="0" fontId="124" fillId="0" borderId="57" xfId="0" applyFont="1" applyBorder="1" applyAlignment="1">
      <alignment/>
    </xf>
    <xf numFmtId="179" fontId="79" fillId="34" borderId="0" xfId="135" applyNumberFormat="1" applyFont="1" applyFill="1" applyBorder="1" applyAlignment="1">
      <alignment vertical="top" wrapText="1" shrinkToFit="1"/>
      <protection/>
    </xf>
    <xf numFmtId="0" fontId="79" fillId="34" borderId="0" xfId="135" applyFont="1" applyFill="1" applyBorder="1" applyAlignment="1">
      <alignment vertical="top" wrapText="1" shrinkToFit="1"/>
      <protection/>
    </xf>
    <xf numFmtId="0" fontId="79" fillId="34" borderId="0" xfId="135" applyFont="1" applyFill="1" applyBorder="1" applyAlignment="1">
      <alignment vertical="top" shrinkToFit="1"/>
      <protection/>
    </xf>
    <xf numFmtId="0" fontId="79" fillId="34" borderId="0" xfId="145" applyFont="1" applyFill="1" applyAlignment="1">
      <alignment vertical="top"/>
      <protection/>
    </xf>
    <xf numFmtId="0" fontId="79" fillId="34" borderId="0" xfId="136" applyFont="1" applyFill="1" applyAlignment="1">
      <alignment vertical="top"/>
      <protection/>
    </xf>
    <xf numFmtId="0" fontId="80" fillId="34" borderId="0" xfId="109" applyFont="1" applyFill="1" applyBorder="1" applyAlignment="1">
      <alignment horizontal="center" vertical="center"/>
      <protection/>
    </xf>
    <xf numFmtId="0" fontId="79" fillId="34" borderId="0" xfId="139" applyFont="1" applyFill="1" applyBorder="1" applyAlignment="1">
      <alignment vertical="top"/>
      <protection/>
    </xf>
    <xf numFmtId="0" fontId="79" fillId="34" borderId="0" xfId="109" applyFont="1" applyFill="1" applyBorder="1" applyAlignment="1">
      <alignment vertical="top"/>
      <protection/>
    </xf>
    <xf numFmtId="4" fontId="79" fillId="34" borderId="49" xfId="109" applyNumberFormat="1" applyFont="1" applyFill="1" applyBorder="1" applyAlignment="1">
      <alignment horizontal="right" vertical="top"/>
      <protection/>
    </xf>
    <xf numFmtId="187" fontId="79" fillId="34" borderId="0" xfId="109" applyNumberFormat="1" applyFont="1" applyFill="1" applyBorder="1" applyAlignment="1">
      <alignment vertical="top"/>
      <protection/>
    </xf>
    <xf numFmtId="187" fontId="79" fillId="34" borderId="0" xfId="109" applyNumberFormat="1" applyFont="1" applyFill="1" applyBorder="1" applyAlignment="1">
      <alignment horizontal="center" vertical="top"/>
      <protection/>
    </xf>
    <xf numFmtId="2" fontId="79" fillId="34" borderId="0" xfId="109" applyNumberFormat="1" applyFont="1" applyFill="1" applyBorder="1" applyAlignment="1">
      <alignment vertical="top"/>
      <protection/>
    </xf>
    <xf numFmtId="4" fontId="79" fillId="34" borderId="0" xfId="109" applyNumberFormat="1" applyFont="1" applyFill="1" applyBorder="1" applyAlignment="1">
      <alignment vertical="top"/>
      <protection/>
    </xf>
    <xf numFmtId="2" fontId="79" fillId="34" borderId="0" xfId="109" applyNumberFormat="1" applyFont="1" applyFill="1" applyBorder="1" applyAlignment="1">
      <alignment horizontal="center" vertical="top"/>
      <protection/>
    </xf>
    <xf numFmtId="2" fontId="79" fillId="34" borderId="0" xfId="135" applyNumberFormat="1" applyFont="1" applyFill="1" applyBorder="1" applyAlignment="1">
      <alignment vertical="top" shrinkToFit="1"/>
      <protection/>
    </xf>
    <xf numFmtId="2" fontId="79" fillId="34" borderId="0" xfId="135" applyNumberFormat="1" applyFont="1" applyFill="1" applyBorder="1" applyAlignment="1">
      <alignment vertical="top" wrapText="1" shrinkToFit="1"/>
      <protection/>
    </xf>
    <xf numFmtId="179" fontId="79" fillId="34" borderId="0" xfId="136" applyNumberFormat="1" applyFont="1" applyFill="1" applyAlignment="1">
      <alignment vertical="top"/>
      <protection/>
    </xf>
    <xf numFmtId="0" fontId="135" fillId="34" borderId="0" xfId="140" applyFont="1" applyFill="1" applyBorder="1" applyAlignment="1">
      <alignment vertical="top"/>
      <protection/>
    </xf>
    <xf numFmtId="0" fontId="135" fillId="34" borderId="0" xfId="140" applyFont="1" applyFill="1" applyBorder="1" applyAlignment="1">
      <alignment horizontal="center" vertical="top"/>
      <protection/>
    </xf>
    <xf numFmtId="2" fontId="135" fillId="34" borderId="0" xfId="93" applyNumberFormat="1" applyFont="1" applyFill="1" applyBorder="1" applyAlignment="1">
      <alignment horizontal="center" vertical="top"/>
    </xf>
    <xf numFmtId="2" fontId="135" fillId="34" borderId="0" xfId="93" applyNumberFormat="1" applyFont="1" applyFill="1" applyBorder="1" applyAlignment="1">
      <alignment vertical="top"/>
    </xf>
    <xf numFmtId="0" fontId="135" fillId="34" borderId="0" xfId="139" applyFont="1" applyFill="1" applyBorder="1" applyAlignment="1">
      <alignment vertical="top"/>
      <protection/>
    </xf>
    <xf numFmtId="2" fontId="136" fillId="34" borderId="0" xfId="93" applyNumberFormat="1" applyFont="1" applyFill="1" applyBorder="1" applyAlignment="1">
      <alignment horizontal="center" vertical="top"/>
    </xf>
    <xf numFmtId="2" fontId="136" fillId="34" borderId="0" xfId="93" applyNumberFormat="1" applyFont="1" applyFill="1" applyBorder="1" applyAlignment="1">
      <alignment vertical="top"/>
    </xf>
    <xf numFmtId="4" fontId="135" fillId="34" borderId="0" xfId="93" applyNumberFormat="1" applyFont="1" applyFill="1" applyBorder="1" applyAlignment="1">
      <alignment horizontal="right" vertical="top"/>
    </xf>
    <xf numFmtId="4" fontId="137" fillId="34" borderId="0" xfId="140" applyNumberFormat="1" applyFont="1" applyFill="1" applyBorder="1" applyAlignment="1">
      <alignment vertical="top"/>
      <protection/>
    </xf>
    <xf numFmtId="4" fontId="137" fillId="34" borderId="0" xfId="140" applyNumberFormat="1" applyFont="1" applyFill="1" applyBorder="1" applyAlignment="1">
      <alignment horizontal="center" vertical="top"/>
      <protection/>
    </xf>
    <xf numFmtId="2" fontId="137" fillId="34" borderId="0" xfId="93" applyNumberFormat="1" applyFont="1" applyFill="1" applyBorder="1" applyAlignment="1">
      <alignment horizontal="center" vertical="top"/>
    </xf>
    <xf numFmtId="2" fontId="137" fillId="34" borderId="0" xfId="93" applyNumberFormat="1" applyFont="1" applyFill="1" applyBorder="1" applyAlignment="1">
      <alignment vertical="top"/>
    </xf>
    <xf numFmtId="4" fontId="138" fillId="34" borderId="0" xfId="140" applyNumberFormat="1" applyFont="1" applyFill="1" applyBorder="1" applyAlignment="1">
      <alignment horizontal="center" vertical="top"/>
      <protection/>
    </xf>
    <xf numFmtId="0" fontId="137" fillId="34" borderId="0" xfId="140" applyFont="1" applyFill="1" applyBorder="1" applyAlignment="1" applyProtection="1">
      <alignment horizontal="center" vertical="top"/>
      <protection/>
    </xf>
    <xf numFmtId="0" fontId="136" fillId="34" borderId="0" xfId="140" applyFont="1" applyFill="1" applyBorder="1" applyAlignment="1" applyProtection="1">
      <alignment horizontal="right" vertical="top"/>
      <protection/>
    </xf>
    <xf numFmtId="0" fontId="136" fillId="34" borderId="0" xfId="140" applyFont="1" applyFill="1" applyBorder="1" applyAlignment="1" applyProtection="1">
      <alignment horizontal="center" vertical="top"/>
      <protection/>
    </xf>
    <xf numFmtId="0" fontId="137" fillId="34" borderId="0" xfId="140" applyFont="1" applyFill="1" applyBorder="1" applyAlignment="1" applyProtection="1">
      <alignment horizontal="right" vertical="top"/>
      <protection/>
    </xf>
    <xf numFmtId="179" fontId="137" fillId="34" borderId="0" xfId="93" applyFont="1" applyFill="1" applyBorder="1" applyAlignment="1" applyProtection="1">
      <alignment vertical="top"/>
      <protection/>
    </xf>
    <xf numFmtId="0" fontId="137" fillId="34" borderId="0" xfId="109" applyFont="1" applyFill="1" applyBorder="1" applyAlignment="1">
      <alignment horizontal="center" vertical="center"/>
      <protection/>
    </xf>
    <xf numFmtId="0" fontId="135" fillId="34" borderId="0" xfId="135" applyFont="1" applyFill="1" applyBorder="1" applyAlignment="1">
      <alignment vertical="top" shrinkToFit="1"/>
      <protection/>
    </xf>
    <xf numFmtId="0" fontId="135" fillId="34" borderId="0" xfId="135" applyFont="1" applyFill="1" applyBorder="1" applyAlignment="1">
      <alignment vertical="top" wrapText="1" shrinkToFit="1"/>
      <protection/>
    </xf>
    <xf numFmtId="0" fontId="135" fillId="34" borderId="0" xfId="145" applyFont="1" applyFill="1" applyAlignment="1">
      <alignment vertical="top"/>
      <protection/>
    </xf>
    <xf numFmtId="0" fontId="135" fillId="34" borderId="0" xfId="109" applyFont="1" applyFill="1" applyBorder="1" applyAlignment="1">
      <alignment vertical="top"/>
      <protection/>
    </xf>
    <xf numFmtId="0" fontId="135" fillId="34" borderId="0" xfId="136" applyFont="1" applyFill="1" applyAlignment="1">
      <alignment vertical="top"/>
      <protection/>
    </xf>
    <xf numFmtId="4" fontId="137" fillId="34" borderId="0" xfId="135" applyNumberFormat="1" applyFont="1" applyFill="1" applyBorder="1" applyAlignment="1">
      <alignment vertical="top"/>
      <protection/>
    </xf>
    <xf numFmtId="2" fontId="137" fillId="34" borderId="58" xfId="93" applyNumberFormat="1" applyFont="1" applyFill="1" applyBorder="1" applyAlignment="1">
      <alignment horizontal="center" vertical="top"/>
    </xf>
    <xf numFmtId="179" fontId="135" fillId="34" borderId="59" xfId="45" applyFont="1" applyFill="1" applyBorder="1" applyAlignment="1">
      <alignment wrapText="1"/>
    </xf>
    <xf numFmtId="179" fontId="135" fillId="34" borderId="60" xfId="45" applyFont="1" applyFill="1" applyBorder="1" applyAlignment="1">
      <alignment wrapText="1"/>
    </xf>
    <xf numFmtId="2" fontId="135" fillId="34" borderId="58" xfId="135" applyNumberFormat="1" applyFont="1" applyFill="1" applyBorder="1" applyAlignment="1">
      <alignment vertical="top"/>
      <protection/>
    </xf>
    <xf numFmtId="4" fontId="135" fillId="34" borderId="60" xfId="92" applyNumberFormat="1" applyFont="1" applyFill="1" applyBorder="1" applyAlignment="1">
      <alignment horizontal="right"/>
    </xf>
    <xf numFmtId="2" fontId="135" fillId="34" borderId="59" xfId="93" applyNumberFormat="1" applyFont="1" applyFill="1" applyBorder="1" applyAlignment="1">
      <alignment horizontal="right" wrapText="1"/>
    </xf>
    <xf numFmtId="2" fontId="135" fillId="34" borderId="60" xfId="93" applyNumberFormat="1" applyFont="1" applyFill="1" applyBorder="1" applyAlignment="1">
      <alignment horizontal="right" wrapText="1"/>
    </xf>
    <xf numFmtId="4" fontId="135" fillId="34" borderId="0" xfId="135" applyNumberFormat="1" applyFont="1" applyFill="1" applyBorder="1" applyAlignment="1">
      <alignment horizontal="justify" vertical="top" wrapText="1"/>
      <protection/>
    </xf>
    <xf numFmtId="4" fontId="135" fillId="34" borderId="61" xfId="135" applyNumberFormat="1" applyFont="1" applyFill="1" applyBorder="1" applyAlignment="1">
      <alignment horizontal="justify" vertical="top" wrapText="1"/>
      <protection/>
    </xf>
    <xf numFmtId="2" fontId="135" fillId="34" borderId="60" xfId="135" applyNumberFormat="1" applyFont="1" applyFill="1" applyBorder="1" applyAlignment="1">
      <alignment horizontal="right" vertical="top"/>
      <protection/>
    </xf>
    <xf numFmtId="2" fontId="135" fillId="34" borderId="62" xfId="135" applyNumberFormat="1" applyFont="1" applyFill="1" applyBorder="1" applyAlignment="1">
      <alignment horizontal="right" vertical="top"/>
      <protection/>
    </xf>
    <xf numFmtId="0" fontId="135" fillId="34" borderId="60" xfId="139" applyFont="1" applyFill="1" applyBorder="1" applyAlignment="1">
      <alignment horizontal="center" vertical="top"/>
      <protection/>
    </xf>
    <xf numFmtId="179" fontId="135" fillId="34" borderId="61" xfId="45" applyFont="1" applyFill="1" applyBorder="1" applyAlignment="1">
      <alignment wrapText="1"/>
    </xf>
    <xf numFmtId="179" fontId="135" fillId="34" borderId="0" xfId="45" applyFont="1" applyFill="1" applyBorder="1" applyAlignment="1">
      <alignment wrapText="1"/>
    </xf>
    <xf numFmtId="2" fontId="135" fillId="34" borderId="59" xfId="135" applyNumberFormat="1" applyFont="1" applyFill="1" applyBorder="1" applyAlignment="1">
      <alignment horizontal="right"/>
      <protection/>
    </xf>
    <xf numFmtId="2" fontId="135" fillId="34" borderId="60" xfId="93" applyNumberFormat="1" applyFont="1" applyFill="1" applyBorder="1" applyAlignment="1">
      <alignment horizontal="right" vertical="top" wrapText="1"/>
    </xf>
    <xf numFmtId="4" fontId="137" fillId="34" borderId="63" xfId="135" applyNumberFormat="1" applyFont="1" applyFill="1" applyBorder="1" applyAlignment="1">
      <alignment vertical="top"/>
      <protection/>
    </xf>
    <xf numFmtId="4" fontId="137" fillId="34" borderId="64" xfId="135" applyNumberFormat="1" applyFont="1" applyFill="1" applyBorder="1" applyAlignment="1">
      <alignment horizontal="center" vertical="center"/>
      <protection/>
    </xf>
    <xf numFmtId="179" fontId="135" fillId="34" borderId="60" xfId="93" applyFont="1" applyFill="1" applyBorder="1" applyAlignment="1">
      <alignment horizontal="center" wrapText="1"/>
    </xf>
    <xf numFmtId="2" fontId="135" fillId="34" borderId="60" xfId="135" applyNumberFormat="1" applyFont="1" applyFill="1" applyBorder="1" applyAlignment="1">
      <alignment horizontal="right" wrapText="1"/>
      <protection/>
    </xf>
    <xf numFmtId="4" fontId="137" fillId="34" borderId="61" xfId="135" applyNumberFormat="1" applyFont="1" applyFill="1" applyBorder="1" applyAlignment="1">
      <alignment vertical="top"/>
      <protection/>
    </xf>
    <xf numFmtId="4" fontId="137" fillId="34" borderId="58" xfId="135" applyNumberFormat="1" applyFont="1" applyFill="1" applyBorder="1" applyAlignment="1">
      <alignment horizontal="center" vertical="top"/>
      <protection/>
    </xf>
    <xf numFmtId="4" fontId="137" fillId="34" borderId="60" xfId="135" applyNumberFormat="1" applyFont="1" applyFill="1" applyBorder="1" applyAlignment="1">
      <alignment horizontal="center" vertical="top"/>
      <protection/>
    </xf>
    <xf numFmtId="2" fontId="135" fillId="34" borderId="58" xfId="93" applyNumberFormat="1" applyFont="1" applyFill="1" applyBorder="1" applyAlignment="1">
      <alignment horizontal="right" vertical="top" wrapText="1"/>
    </xf>
    <xf numFmtId="2" fontId="135" fillId="34" borderId="59" xfId="93" applyNumberFormat="1" applyFont="1" applyFill="1" applyBorder="1" applyAlignment="1">
      <alignment horizontal="right" vertical="top" wrapText="1"/>
    </xf>
    <xf numFmtId="2" fontId="137" fillId="34" borderId="60" xfId="135" applyNumberFormat="1" applyFont="1" applyFill="1" applyBorder="1" applyAlignment="1">
      <alignment vertical="top"/>
      <protection/>
    </xf>
    <xf numFmtId="2" fontId="137" fillId="34" borderId="0" xfId="135" applyNumberFormat="1" applyFont="1" applyFill="1" applyBorder="1" applyAlignment="1">
      <alignment vertical="top"/>
      <protection/>
    </xf>
    <xf numFmtId="4" fontId="135" fillId="34" borderId="60" xfId="135" applyNumberFormat="1" applyFont="1" applyFill="1" applyBorder="1" applyAlignment="1">
      <alignment vertical="top"/>
      <protection/>
    </xf>
    <xf numFmtId="2" fontId="135" fillId="34" borderId="0" xfId="135" applyNumberFormat="1" applyFont="1" applyFill="1" applyBorder="1" applyAlignment="1">
      <alignment vertical="top"/>
      <protection/>
    </xf>
    <xf numFmtId="2" fontId="135" fillId="34" borderId="0" xfId="135" applyNumberFormat="1" applyFont="1" applyFill="1" applyBorder="1" applyAlignment="1">
      <alignment horizontal="right" vertical="top"/>
      <protection/>
    </xf>
    <xf numFmtId="2" fontId="135" fillId="34" borderId="65" xfId="135" applyNumberFormat="1" applyFont="1" applyFill="1" applyBorder="1" applyAlignment="1">
      <alignment vertical="top"/>
      <protection/>
    </xf>
    <xf numFmtId="0" fontId="135" fillId="34" borderId="59" xfId="139" applyFont="1" applyFill="1" applyBorder="1" applyAlignment="1">
      <alignment horizontal="center" vertical="top"/>
      <protection/>
    </xf>
    <xf numFmtId="4" fontId="135" fillId="34" borderId="60" xfId="135" applyNumberFormat="1" applyFont="1" applyFill="1" applyBorder="1" applyAlignment="1">
      <alignment horizontal="center" vertical="top"/>
      <protection/>
    </xf>
    <xf numFmtId="4" fontId="135" fillId="34" borderId="66" xfId="135" applyNumberFormat="1" applyFont="1" applyFill="1" applyBorder="1" applyAlignment="1">
      <alignment horizontal="justify" vertical="top" wrapText="1"/>
      <protection/>
    </xf>
    <xf numFmtId="4" fontId="135" fillId="34" borderId="0" xfId="137" applyNumberFormat="1" applyFont="1" applyFill="1" applyBorder="1" applyAlignment="1">
      <alignment vertical="top"/>
      <protection/>
    </xf>
    <xf numFmtId="2" fontId="135" fillId="34" borderId="67" xfId="135" applyNumberFormat="1" applyFont="1" applyFill="1" applyBorder="1" applyAlignment="1">
      <alignment vertical="top"/>
      <protection/>
    </xf>
    <xf numFmtId="2" fontId="135" fillId="34" borderId="67" xfId="93" applyNumberFormat="1" applyFont="1" applyFill="1" applyBorder="1" applyAlignment="1">
      <alignment horizontal="right" vertical="top" wrapText="1"/>
    </xf>
    <xf numFmtId="4" fontId="135" fillId="34" borderId="67" xfId="135" applyNumberFormat="1" applyFont="1" applyFill="1" applyBorder="1" applyAlignment="1">
      <alignment horizontal="center" vertical="top"/>
      <protection/>
    </xf>
    <xf numFmtId="4" fontId="135" fillId="34" borderId="68" xfId="135" applyNumberFormat="1" applyFont="1" applyFill="1" applyBorder="1" applyAlignment="1">
      <alignment horizontal="justify" vertical="top" wrapText="1"/>
      <protection/>
    </xf>
    <xf numFmtId="4" fontId="135" fillId="34" borderId="58" xfId="135" applyNumberFormat="1" applyFont="1" applyFill="1" applyBorder="1" applyAlignment="1">
      <alignment horizontal="justify" vertical="top" wrapText="1"/>
      <protection/>
    </xf>
    <xf numFmtId="4" fontId="135" fillId="34" borderId="59" xfId="135" applyNumberFormat="1" applyFont="1" applyFill="1" applyBorder="1" applyAlignment="1">
      <alignment vertical="top"/>
      <protection/>
    </xf>
    <xf numFmtId="4" fontId="135" fillId="34" borderId="58" xfId="135" applyNumberFormat="1" applyFont="1" applyFill="1" applyBorder="1" applyAlignment="1">
      <alignment horizontal="center" vertical="top"/>
      <protection/>
    </xf>
    <xf numFmtId="2" fontId="135" fillId="34" borderId="59" xfId="135" applyNumberFormat="1" applyFont="1" applyFill="1" applyBorder="1" applyAlignment="1">
      <alignment horizontal="right" vertical="top"/>
      <protection/>
    </xf>
    <xf numFmtId="0" fontId="135" fillId="34" borderId="60" xfId="145" applyFont="1" applyFill="1" applyBorder="1" applyAlignment="1">
      <alignment horizontal="justify" vertical="top" wrapText="1"/>
      <protection/>
    </xf>
    <xf numFmtId="0" fontId="135" fillId="34" borderId="60" xfId="145" applyFont="1" applyFill="1" applyBorder="1" applyAlignment="1">
      <alignment horizontal="center" vertical="top"/>
      <protection/>
    </xf>
    <xf numFmtId="0" fontId="135" fillId="34" borderId="58" xfId="145" applyFont="1" applyFill="1" applyBorder="1" applyAlignment="1">
      <alignment horizontal="justify" vertical="top" wrapText="1"/>
      <protection/>
    </xf>
    <xf numFmtId="4" fontId="135" fillId="34" borderId="60" xfId="135" applyNumberFormat="1" applyFont="1" applyFill="1" applyBorder="1" applyAlignment="1">
      <alignment horizontal="justify" vertical="top" wrapText="1"/>
      <protection/>
    </xf>
    <xf numFmtId="0" fontId="135" fillId="34" borderId="0" xfId="145" applyFont="1" applyFill="1" applyBorder="1" applyAlignment="1">
      <alignment horizontal="center" vertical="top"/>
      <protection/>
    </xf>
    <xf numFmtId="4" fontId="135" fillId="34" borderId="61" xfId="135" applyNumberFormat="1" applyFont="1" applyFill="1" applyBorder="1" applyAlignment="1">
      <alignment horizontal="center" vertical="top"/>
      <protection/>
    </xf>
    <xf numFmtId="4" fontId="135" fillId="34" borderId="0" xfId="135" applyNumberFormat="1" applyFont="1" applyFill="1" applyBorder="1" applyAlignment="1">
      <alignment horizontal="center" vertical="top"/>
      <protection/>
    </xf>
    <xf numFmtId="2" fontId="135" fillId="34" borderId="61" xfId="135" applyNumberFormat="1" applyFont="1" applyFill="1" applyBorder="1" applyAlignment="1">
      <alignment vertical="top"/>
      <protection/>
    </xf>
    <xf numFmtId="0" fontId="135" fillId="34" borderId="0" xfId="139" applyFont="1" applyFill="1" applyBorder="1" applyAlignment="1">
      <alignment horizontal="center" vertical="top"/>
      <protection/>
    </xf>
    <xf numFmtId="4" fontId="135" fillId="34" borderId="65" xfId="135" applyNumberFormat="1" applyFont="1" applyFill="1" applyBorder="1" applyAlignment="1">
      <alignment vertical="top"/>
      <protection/>
    </xf>
    <xf numFmtId="4" fontId="135" fillId="34" borderId="62" xfId="135" applyNumberFormat="1" applyFont="1" applyFill="1" applyBorder="1" applyAlignment="1">
      <alignment horizontal="justify" vertical="top" wrapText="1"/>
      <protection/>
    </xf>
    <xf numFmtId="4" fontId="135" fillId="34" borderId="69" xfId="92" applyNumberFormat="1" applyFont="1" applyFill="1" applyBorder="1" applyAlignment="1">
      <alignment horizontal="right" vertical="top"/>
    </xf>
    <xf numFmtId="2" fontId="135" fillId="34" borderId="70" xfId="93" applyNumberFormat="1" applyFont="1" applyFill="1" applyBorder="1" applyAlignment="1">
      <alignment horizontal="right" vertical="top" wrapText="1"/>
    </xf>
    <xf numFmtId="0" fontId="135" fillId="34" borderId="0" xfId="136" applyFont="1" applyFill="1" applyBorder="1" applyAlignment="1">
      <alignment horizontal="center" vertical="top"/>
      <protection/>
    </xf>
    <xf numFmtId="195" fontId="135" fillId="34" borderId="59" xfId="94" applyNumberFormat="1" applyFont="1" applyFill="1" applyBorder="1" applyAlignment="1">
      <alignment horizontal="right" vertical="top"/>
    </xf>
    <xf numFmtId="195" fontId="135" fillId="34" borderId="60" xfId="94" applyNumberFormat="1" applyFont="1" applyFill="1" applyBorder="1" applyAlignment="1">
      <alignment horizontal="right" vertical="top"/>
    </xf>
    <xf numFmtId="179" fontId="135" fillId="0" borderId="59" xfId="97" applyFont="1" applyFill="1" applyBorder="1" applyAlignment="1">
      <alignment horizontal="right" vertical="top"/>
    </xf>
    <xf numFmtId="0" fontId="135" fillId="34" borderId="69" xfId="136" applyFont="1" applyFill="1" applyBorder="1" applyAlignment="1">
      <alignment horizontal="center" vertical="top"/>
      <protection/>
    </xf>
    <xf numFmtId="0" fontId="135" fillId="34" borderId="62" xfId="136" applyFont="1" applyFill="1" applyBorder="1" applyAlignment="1">
      <alignment horizontal="left" vertical="top"/>
      <protection/>
    </xf>
    <xf numFmtId="0" fontId="137" fillId="34" borderId="66" xfId="136" applyFont="1" applyFill="1" applyBorder="1" applyAlignment="1">
      <alignment horizontal="left" vertical="top"/>
      <protection/>
    </xf>
    <xf numFmtId="187" fontId="135" fillId="34" borderId="62" xfId="138" applyNumberFormat="1" applyFont="1" applyFill="1" applyBorder="1" applyAlignment="1">
      <alignment horizontal="left" vertical="top" wrapText="1"/>
      <protection/>
    </xf>
    <xf numFmtId="0" fontId="79" fillId="34" borderId="0" xfId="136" applyFont="1" applyFill="1" applyBorder="1" applyAlignment="1">
      <alignment vertical="top"/>
      <protection/>
    </xf>
    <xf numFmtId="0" fontId="136" fillId="34" borderId="71" xfId="140" applyFont="1" applyFill="1" applyBorder="1" applyAlignment="1" applyProtection="1">
      <alignment horizontal="right" vertical="top"/>
      <protection/>
    </xf>
    <xf numFmtId="0" fontId="136" fillId="34" borderId="71" xfId="140" applyFont="1" applyFill="1" applyBorder="1" applyAlignment="1" applyProtection="1">
      <alignment horizontal="center" vertical="top"/>
      <protection/>
    </xf>
    <xf numFmtId="2" fontId="136" fillId="34" borderId="71" xfId="93" applyNumberFormat="1" applyFont="1" applyFill="1" applyBorder="1" applyAlignment="1">
      <alignment horizontal="center" vertical="top"/>
    </xf>
    <xf numFmtId="2" fontId="136" fillId="34" borderId="71" xfId="93" applyNumberFormat="1" applyFont="1" applyFill="1" applyBorder="1" applyAlignment="1">
      <alignment vertical="top"/>
    </xf>
    <xf numFmtId="0" fontId="136" fillId="34" borderId="72" xfId="140" applyFont="1" applyFill="1" applyBorder="1" applyAlignment="1" applyProtection="1">
      <alignment horizontal="right" vertical="top"/>
      <protection/>
    </xf>
    <xf numFmtId="0" fontId="136" fillId="34" borderId="72" xfId="140" applyFont="1" applyFill="1" applyBorder="1" applyAlignment="1" applyProtection="1">
      <alignment horizontal="center" vertical="top"/>
      <protection/>
    </xf>
    <xf numFmtId="2" fontId="136" fillId="34" borderId="72" xfId="93" applyNumberFormat="1" applyFont="1" applyFill="1" applyBorder="1" applyAlignment="1">
      <alignment horizontal="center" vertical="top"/>
    </xf>
    <xf numFmtId="2" fontId="136" fillId="34" borderId="72" xfId="93" applyNumberFormat="1" applyFont="1" applyFill="1" applyBorder="1" applyAlignment="1">
      <alignment vertical="top"/>
    </xf>
    <xf numFmtId="4" fontId="137" fillId="34" borderId="73" xfId="109" applyNumberFormat="1" applyFont="1" applyFill="1" applyBorder="1" applyAlignment="1">
      <alignment horizontal="center" vertical="center" wrapText="1"/>
      <protection/>
    </xf>
    <xf numFmtId="187" fontId="137" fillId="34" borderId="74" xfId="109" applyNumberFormat="1" applyFont="1" applyFill="1" applyBorder="1" applyAlignment="1">
      <alignment horizontal="center" vertical="center"/>
      <protection/>
    </xf>
    <xf numFmtId="2" fontId="137" fillId="34" borderId="74" xfId="109" applyNumberFormat="1" applyFont="1" applyFill="1" applyBorder="1" applyAlignment="1">
      <alignment horizontal="center" vertical="center"/>
      <protection/>
    </xf>
    <xf numFmtId="2" fontId="137" fillId="34" borderId="74" xfId="109" applyNumberFormat="1" applyFont="1" applyFill="1" applyBorder="1" applyAlignment="1">
      <alignment horizontal="center" vertical="center" wrapText="1"/>
      <protection/>
    </xf>
    <xf numFmtId="4" fontId="137" fillId="34" borderId="75" xfId="109" applyNumberFormat="1" applyFont="1" applyFill="1" applyBorder="1" applyAlignment="1">
      <alignment horizontal="center" vertical="center" wrapText="1"/>
      <protection/>
    </xf>
    <xf numFmtId="0" fontId="79" fillId="34" borderId="0" xfId="145" applyFont="1" applyFill="1" applyBorder="1" applyAlignment="1">
      <alignment vertical="top"/>
      <protection/>
    </xf>
    <xf numFmtId="187" fontId="137" fillId="34" borderId="59" xfId="137" applyNumberFormat="1" applyFont="1" applyFill="1" applyBorder="1" applyAlignment="1">
      <alignment vertical="top"/>
      <protection/>
    </xf>
    <xf numFmtId="187" fontId="137" fillId="34" borderId="76" xfId="137" applyNumberFormat="1" applyFont="1" applyFill="1" applyBorder="1" applyAlignment="1">
      <alignment vertical="top"/>
      <protection/>
    </xf>
    <xf numFmtId="4" fontId="137" fillId="34" borderId="77" xfId="135" applyNumberFormat="1" applyFont="1" applyFill="1" applyBorder="1" applyAlignment="1">
      <alignment horizontal="center" vertical="top"/>
      <protection/>
    </xf>
    <xf numFmtId="2" fontId="135" fillId="34" borderId="78" xfId="93" applyNumberFormat="1" applyFont="1" applyFill="1" applyBorder="1" applyAlignment="1">
      <alignment horizontal="right" vertical="top" wrapText="1"/>
    </xf>
    <xf numFmtId="2" fontId="135" fillId="34" borderId="76" xfId="135" applyNumberFormat="1" applyFont="1" applyFill="1" applyBorder="1" applyAlignment="1">
      <alignment vertical="top"/>
      <protection/>
    </xf>
    <xf numFmtId="4" fontId="79" fillId="34" borderId="0" xfId="109" applyNumberFormat="1" applyFont="1" applyFill="1" applyBorder="1" applyAlignment="1">
      <alignment horizontal="right" vertical="top"/>
      <protection/>
    </xf>
    <xf numFmtId="4" fontId="135" fillId="34" borderId="69" xfId="135" applyNumberFormat="1" applyFont="1" applyFill="1" applyBorder="1" applyAlignment="1">
      <alignment horizontal="center" wrapText="1"/>
      <protection/>
    </xf>
    <xf numFmtId="4" fontId="135" fillId="34" borderId="60" xfId="135" applyNumberFormat="1" applyFont="1" applyFill="1" applyBorder="1" applyAlignment="1">
      <alignment horizontal="center" wrapText="1"/>
      <protection/>
    </xf>
    <xf numFmtId="4" fontId="135" fillId="34" borderId="59" xfId="135" applyNumberFormat="1" applyFont="1" applyFill="1" applyBorder="1" applyAlignment="1">
      <alignment horizontal="center" wrapText="1"/>
      <protection/>
    </xf>
    <xf numFmtId="4" fontId="135" fillId="34" borderId="79" xfId="135" applyNumberFormat="1" applyFont="1" applyFill="1" applyBorder="1" applyAlignment="1">
      <alignment vertical="top"/>
      <protection/>
    </xf>
    <xf numFmtId="0" fontId="135" fillId="34" borderId="80" xfId="136" applyFont="1" applyFill="1" applyBorder="1" applyAlignment="1">
      <alignment horizontal="left" vertical="top"/>
      <protection/>
    </xf>
    <xf numFmtId="0" fontId="135" fillId="34" borderId="81" xfId="136" applyFont="1" applyFill="1" applyBorder="1" applyAlignment="1">
      <alignment horizontal="center" vertical="top"/>
      <protection/>
    </xf>
    <xf numFmtId="2" fontId="135" fillId="34" borderId="82" xfId="93" applyNumberFormat="1" applyFont="1" applyFill="1" applyBorder="1" applyAlignment="1">
      <alignment horizontal="right" vertical="top" wrapText="1"/>
    </xf>
    <xf numFmtId="179" fontId="135" fillId="0" borderId="82" xfId="97" applyFont="1" applyFill="1" applyBorder="1" applyAlignment="1">
      <alignment horizontal="right" vertical="top"/>
    </xf>
    <xf numFmtId="0" fontId="135" fillId="34" borderId="79" xfId="136" applyFont="1" applyFill="1" applyBorder="1" applyAlignment="1">
      <alignment horizontal="left"/>
      <protection/>
    </xf>
    <xf numFmtId="0" fontId="135" fillId="34" borderId="18" xfId="136" applyFont="1" applyFill="1" applyBorder="1" applyAlignment="1">
      <alignment horizontal="center" vertical="top"/>
      <protection/>
    </xf>
    <xf numFmtId="2" fontId="135" fillId="34" borderId="79" xfId="93" applyNumberFormat="1" applyFont="1" applyFill="1" applyBorder="1" applyAlignment="1">
      <alignment horizontal="right" vertical="top" wrapText="1"/>
    </xf>
    <xf numFmtId="195" fontId="135" fillId="0" borderId="59" xfId="94" applyNumberFormat="1" applyFont="1" applyFill="1" applyBorder="1" applyAlignment="1">
      <alignment horizontal="right" vertical="top"/>
    </xf>
    <xf numFmtId="0" fontId="135" fillId="34" borderId="83" xfId="136" applyFont="1" applyFill="1" applyBorder="1" applyAlignment="1">
      <alignment vertical="top"/>
      <protection/>
    </xf>
    <xf numFmtId="0" fontId="135" fillId="34" borderId="84" xfId="136" applyFont="1" applyFill="1" applyBorder="1" applyAlignment="1">
      <alignment vertical="top"/>
      <protection/>
    </xf>
    <xf numFmtId="179" fontId="139" fillId="34" borderId="85" xfId="45" applyFont="1" applyFill="1" applyBorder="1" applyAlignment="1">
      <alignment vertical="center"/>
    </xf>
    <xf numFmtId="0" fontId="135" fillId="34" borderId="86" xfId="136" applyFont="1" applyFill="1" applyBorder="1" applyAlignment="1">
      <alignment horizontal="right" vertical="top" wrapText="1"/>
      <protection/>
    </xf>
    <xf numFmtId="187" fontId="137" fillId="34" borderId="86" xfId="137" applyNumberFormat="1" applyFont="1" applyFill="1" applyBorder="1" applyAlignment="1">
      <alignment vertical="top"/>
      <protection/>
    </xf>
    <xf numFmtId="0" fontId="135" fillId="34" borderId="86" xfId="136" applyFont="1" applyFill="1" applyBorder="1" applyAlignment="1">
      <alignment vertical="top"/>
      <protection/>
    </xf>
    <xf numFmtId="179" fontId="139" fillId="34" borderId="86" xfId="45" applyFont="1" applyFill="1" applyBorder="1" applyAlignment="1">
      <alignment vertical="center"/>
    </xf>
    <xf numFmtId="0" fontId="135" fillId="34" borderId="18" xfId="136" applyFont="1" applyFill="1" applyBorder="1" applyAlignment="1">
      <alignment horizontal="center"/>
      <protection/>
    </xf>
    <xf numFmtId="0" fontId="79" fillId="34" borderId="79" xfId="136" applyFont="1" applyFill="1" applyBorder="1" applyAlignment="1">
      <alignment vertical="top"/>
      <protection/>
    </xf>
    <xf numFmtId="4" fontId="135" fillId="34" borderId="0" xfId="135" applyNumberFormat="1" applyFont="1" applyFill="1" applyBorder="1" applyAlignment="1">
      <alignment horizontal="right" vertical="top" wrapText="1"/>
      <protection/>
    </xf>
    <xf numFmtId="2" fontId="135" fillId="34" borderId="70" xfId="135" applyNumberFormat="1" applyFont="1" applyFill="1" applyBorder="1" applyAlignment="1">
      <alignment horizontal="right" vertical="top"/>
      <protection/>
    </xf>
    <xf numFmtId="0" fontId="135" fillId="34" borderId="18" xfId="136" applyFont="1" applyFill="1" applyBorder="1" applyAlignment="1">
      <alignment horizontal="center" vertical="center"/>
      <protection/>
    </xf>
    <xf numFmtId="187" fontId="135" fillId="34" borderId="62" xfId="138" applyNumberFormat="1" applyFont="1" applyFill="1" applyBorder="1" applyAlignment="1">
      <alignment horizontal="left" wrapText="1"/>
      <protection/>
    </xf>
    <xf numFmtId="179" fontId="135" fillId="34" borderId="79" xfId="97" applyFont="1" applyFill="1" applyBorder="1" applyAlignment="1">
      <alignment horizontal="right" vertical="top" wrapText="1"/>
    </xf>
    <xf numFmtId="179" fontId="135" fillId="34" borderId="79" xfId="97" applyFont="1" applyFill="1" applyBorder="1" applyAlignment="1">
      <alignment horizontal="right" wrapText="1"/>
    </xf>
    <xf numFmtId="0" fontId="135" fillId="34" borderId="87" xfId="136" applyFont="1" applyFill="1" applyBorder="1" applyAlignment="1">
      <alignment horizontal="left" vertical="top"/>
      <protection/>
    </xf>
    <xf numFmtId="0" fontId="135" fillId="34" borderId="30" xfId="136" applyFont="1" applyFill="1" applyBorder="1" applyAlignment="1">
      <alignment horizontal="center" vertical="top"/>
      <protection/>
    </xf>
    <xf numFmtId="2" fontId="135" fillId="34" borderId="88" xfId="93" applyNumberFormat="1" applyFont="1" applyFill="1" applyBorder="1" applyAlignment="1">
      <alignment horizontal="right" vertical="top" wrapText="1"/>
    </xf>
    <xf numFmtId="179" fontId="135" fillId="0" borderId="88" xfId="97" applyFont="1" applyFill="1" applyBorder="1" applyAlignment="1">
      <alignment horizontal="right" vertical="top"/>
    </xf>
    <xf numFmtId="187" fontId="137" fillId="34" borderId="78" xfId="137" applyNumberFormat="1" applyFont="1" applyFill="1" applyBorder="1" applyAlignment="1">
      <alignment vertical="top"/>
      <protection/>
    </xf>
    <xf numFmtId="0" fontId="135" fillId="34" borderId="76" xfId="136" applyFont="1" applyFill="1" applyBorder="1" applyAlignment="1">
      <alignment horizontal="center" vertical="top"/>
      <protection/>
    </xf>
    <xf numFmtId="195" fontId="135" fillId="0" borderId="78" xfId="94" applyNumberFormat="1" applyFont="1" applyFill="1" applyBorder="1" applyAlignment="1">
      <alignment horizontal="right" vertical="top"/>
    </xf>
    <xf numFmtId="0" fontId="137" fillId="34" borderId="0" xfId="140" applyFont="1" applyFill="1" applyBorder="1" applyAlignment="1" applyProtection="1">
      <alignment horizontal="left"/>
      <protection/>
    </xf>
    <xf numFmtId="4" fontId="135" fillId="34" borderId="17" xfId="93" applyNumberFormat="1" applyFont="1" applyFill="1" applyBorder="1" applyAlignment="1">
      <alignment horizontal="right" vertical="top"/>
    </xf>
    <xf numFmtId="179" fontId="137" fillId="34" borderId="19" xfId="93" applyFont="1" applyFill="1" applyBorder="1" applyAlignment="1">
      <alignment vertical="top"/>
    </xf>
    <xf numFmtId="179" fontId="137" fillId="34" borderId="17" xfId="97" applyFont="1" applyFill="1" applyBorder="1" applyAlignment="1">
      <alignment horizontal="right"/>
    </xf>
    <xf numFmtId="3" fontId="137" fillId="34" borderId="17" xfId="93" applyNumberFormat="1" applyFont="1" applyFill="1" applyBorder="1" applyAlignment="1">
      <alignment horizontal="right"/>
    </xf>
    <xf numFmtId="3" fontId="137" fillId="34" borderId="17" xfId="93" applyNumberFormat="1" applyFont="1" applyFill="1" applyBorder="1" applyAlignment="1">
      <alignment horizontal="right" vertical="top"/>
    </xf>
    <xf numFmtId="179" fontId="137" fillId="34" borderId="19" xfId="93" applyFont="1" applyFill="1" applyBorder="1" applyAlignment="1" applyProtection="1">
      <alignment vertical="top"/>
      <protection/>
    </xf>
    <xf numFmtId="0" fontId="135" fillId="34" borderId="89" xfId="136" applyFont="1" applyFill="1" applyBorder="1" applyAlignment="1">
      <alignment horizontal="center" vertical="center"/>
      <protection/>
    </xf>
    <xf numFmtId="4" fontId="135" fillId="34" borderId="14" xfId="93" applyNumberFormat="1" applyFont="1" applyFill="1" applyBorder="1" applyAlignment="1">
      <alignment horizontal="right" vertical="top" shrinkToFit="1"/>
    </xf>
    <xf numFmtId="0" fontId="135" fillId="34" borderId="15" xfId="140" applyFont="1" applyFill="1" applyBorder="1" applyAlignment="1">
      <alignment vertical="top"/>
      <protection/>
    </xf>
    <xf numFmtId="0" fontId="135" fillId="34" borderId="15" xfId="140" applyFont="1" applyFill="1" applyBorder="1" applyAlignment="1">
      <alignment horizontal="center" vertical="top"/>
      <protection/>
    </xf>
    <xf numFmtId="2" fontId="135" fillId="34" borderId="15" xfId="93" applyNumberFormat="1" applyFont="1" applyFill="1" applyBorder="1" applyAlignment="1">
      <alignment horizontal="center" vertical="top"/>
    </xf>
    <xf numFmtId="2" fontId="135" fillId="34" borderId="15" xfId="93" applyNumberFormat="1" applyFont="1" applyFill="1" applyBorder="1" applyAlignment="1">
      <alignment vertical="top"/>
    </xf>
    <xf numFmtId="179" fontId="135" fillId="34" borderId="16" xfId="93" applyFont="1" applyFill="1" applyBorder="1" applyAlignment="1">
      <alignment vertical="top"/>
    </xf>
    <xf numFmtId="4" fontId="135" fillId="34" borderId="17" xfId="93" applyNumberFormat="1" applyFont="1" applyFill="1" applyBorder="1" applyAlignment="1">
      <alignment horizontal="right" vertical="top" shrinkToFit="1"/>
    </xf>
    <xf numFmtId="179" fontId="135" fillId="34" borderId="19" xfId="93" applyFont="1" applyFill="1" applyBorder="1" applyAlignment="1">
      <alignment vertical="top"/>
    </xf>
    <xf numFmtId="179" fontId="136" fillId="34" borderId="90" xfId="93" applyFont="1" applyFill="1" applyBorder="1" applyAlignment="1">
      <alignment vertical="top"/>
    </xf>
    <xf numFmtId="179" fontId="136" fillId="34" borderId="19" xfId="93" applyFont="1" applyFill="1" applyBorder="1" applyAlignment="1">
      <alignment vertical="top"/>
    </xf>
    <xf numFmtId="179" fontId="136" fillId="34" borderId="91" xfId="93" applyFont="1" applyFill="1" applyBorder="1" applyAlignment="1">
      <alignment vertical="top"/>
    </xf>
    <xf numFmtId="4" fontId="135" fillId="34" borderId="27" xfId="93" applyNumberFormat="1" applyFont="1" applyFill="1" applyBorder="1" applyAlignment="1">
      <alignment horizontal="right" vertical="top"/>
    </xf>
    <xf numFmtId="0" fontId="137" fillId="34" borderId="28" xfId="140" applyFont="1" applyFill="1" applyBorder="1" applyAlignment="1" applyProtection="1">
      <alignment horizontal="right" vertical="top"/>
      <protection/>
    </xf>
    <xf numFmtId="0" fontId="137" fillId="34" borderId="28" xfId="140" applyFont="1" applyFill="1" applyBorder="1" applyAlignment="1" applyProtection="1">
      <alignment horizontal="center" vertical="top"/>
      <protection/>
    </xf>
    <xf numFmtId="2" fontId="137" fillId="34" borderId="28" xfId="93" applyNumberFormat="1" applyFont="1" applyFill="1" applyBorder="1" applyAlignment="1">
      <alignment horizontal="center" vertical="top"/>
    </xf>
    <xf numFmtId="2" fontId="137" fillId="34" borderId="28" xfId="93" applyNumberFormat="1" applyFont="1" applyFill="1" applyBorder="1" applyAlignment="1">
      <alignment vertical="top"/>
    </xf>
    <xf numFmtId="179" fontId="137" fillId="34" borderId="29" xfId="93" applyFont="1" applyFill="1" applyBorder="1" applyAlignment="1" applyProtection="1">
      <alignment vertical="top"/>
      <protection/>
    </xf>
    <xf numFmtId="0" fontId="136" fillId="34" borderId="15" xfId="140" applyFont="1" applyFill="1" applyBorder="1" applyAlignment="1" applyProtection="1">
      <alignment horizontal="right" vertical="top"/>
      <protection/>
    </xf>
    <xf numFmtId="0" fontId="136" fillId="34" borderId="15" xfId="140" applyFont="1" applyFill="1" applyBorder="1" applyAlignment="1" applyProtection="1">
      <alignment horizontal="center" vertical="top"/>
      <protection/>
    </xf>
    <xf numFmtId="2" fontId="136" fillId="34" borderId="15" xfId="93" applyNumberFormat="1" applyFont="1" applyFill="1" applyBorder="1" applyAlignment="1">
      <alignment horizontal="center" vertical="top"/>
    </xf>
    <xf numFmtId="2" fontId="136" fillId="34" borderId="15" xfId="93" applyNumberFormat="1" applyFont="1" applyFill="1" applyBorder="1" applyAlignment="1">
      <alignment vertical="top"/>
    </xf>
    <xf numFmtId="179" fontId="136" fillId="34" borderId="16" xfId="93" applyFont="1" applyFill="1" applyBorder="1" applyAlignment="1">
      <alignment vertical="top"/>
    </xf>
    <xf numFmtId="4" fontId="140" fillId="34" borderId="17" xfId="93" applyNumberFormat="1" applyFont="1" applyFill="1" applyBorder="1" applyAlignment="1">
      <alignment horizontal="right" vertical="top"/>
    </xf>
    <xf numFmtId="0" fontId="141" fillId="34" borderId="0" xfId="140" applyFont="1" applyFill="1" applyBorder="1" applyAlignment="1">
      <alignment horizontal="center" vertical="top"/>
      <protection/>
    </xf>
    <xf numFmtId="2" fontId="141" fillId="34" borderId="0" xfId="93" applyNumberFormat="1" applyFont="1" applyFill="1" applyBorder="1" applyAlignment="1">
      <alignment horizontal="center" vertical="top"/>
    </xf>
    <xf numFmtId="2" fontId="141" fillId="34" borderId="0" xfId="93" applyNumberFormat="1" applyFont="1" applyFill="1" applyBorder="1" applyAlignment="1">
      <alignment vertical="top"/>
    </xf>
    <xf numFmtId="179" fontId="141" fillId="34" borderId="19" xfId="93" applyFont="1" applyFill="1" applyBorder="1" applyAlignment="1">
      <alignment vertical="top"/>
    </xf>
    <xf numFmtId="0" fontId="135" fillId="34" borderId="88" xfId="136" applyFont="1" applyFill="1" applyBorder="1" applyAlignment="1">
      <alignment wrapText="1"/>
      <protection/>
    </xf>
    <xf numFmtId="0" fontId="135" fillId="34" borderId="62" xfId="136" applyFont="1" applyFill="1" applyBorder="1" applyAlignment="1">
      <alignment horizontal="center"/>
      <protection/>
    </xf>
    <xf numFmtId="4" fontId="135" fillId="34" borderId="92" xfId="137" applyNumberFormat="1" applyFont="1" applyFill="1" applyBorder="1" applyAlignment="1">
      <alignment vertical="top"/>
      <protection/>
    </xf>
    <xf numFmtId="0" fontId="135" fillId="34" borderId="93" xfId="139" applyFont="1" applyFill="1" applyBorder="1" applyAlignment="1">
      <alignment horizontal="center" vertical="top"/>
      <protection/>
    </xf>
    <xf numFmtId="2" fontId="135" fillId="34" borderId="93" xfId="93" applyNumberFormat="1" applyFont="1" applyFill="1" applyBorder="1" applyAlignment="1">
      <alignment horizontal="right" vertical="top" wrapText="1"/>
    </xf>
    <xf numFmtId="2" fontId="135" fillId="34" borderId="94" xfId="135" applyNumberFormat="1" applyFont="1" applyFill="1" applyBorder="1" applyAlignment="1">
      <alignment horizontal="right" vertical="top"/>
      <protection/>
    </xf>
    <xf numFmtId="187" fontId="135" fillId="34" borderId="79" xfId="138" applyNumberFormat="1" applyFont="1" applyFill="1" applyBorder="1" applyAlignment="1">
      <alignment horizontal="left" vertical="center" wrapText="1"/>
      <protection/>
    </xf>
    <xf numFmtId="0" fontId="142" fillId="0" borderId="0" xfId="0" applyFont="1" applyAlignment="1">
      <alignment/>
    </xf>
    <xf numFmtId="0" fontId="142" fillId="0" borderId="95" xfId="0" applyFont="1" applyBorder="1" applyAlignment="1">
      <alignment/>
    </xf>
    <xf numFmtId="0" fontId="143" fillId="0" borderId="0" xfId="0" applyFont="1" applyAlignment="1">
      <alignment/>
    </xf>
    <xf numFmtId="192" fontId="143" fillId="0" borderId="12" xfId="101" applyNumberFormat="1" applyFont="1" applyBorder="1" applyAlignment="1">
      <alignment horizontal="right"/>
      <protection/>
    </xf>
    <xf numFmtId="192" fontId="36" fillId="19" borderId="26" xfId="103" applyNumberFormat="1" applyFont="1" applyFill="1" applyBorder="1" applyAlignment="1">
      <alignment horizontal="right"/>
      <protection/>
    </xf>
    <xf numFmtId="182" fontId="143" fillId="0" borderId="12" xfId="104" applyNumberFormat="1" applyFont="1" applyBorder="1" applyAlignment="1">
      <alignment horizontal="right"/>
      <protection/>
    </xf>
    <xf numFmtId="182" fontId="143" fillId="19" borderId="12" xfId="107" applyNumberFormat="1" applyFont="1" applyFill="1" applyBorder="1" applyAlignment="1">
      <alignment horizontal="right"/>
      <protection/>
    </xf>
    <xf numFmtId="182" fontId="143" fillId="19" borderId="12" xfId="104" applyNumberFormat="1" applyFont="1" applyFill="1" applyBorder="1" applyAlignment="1">
      <alignment horizontal="right"/>
      <protection/>
    </xf>
    <xf numFmtId="0" fontId="142" fillId="0" borderId="19" xfId="0" applyFont="1" applyBorder="1" applyAlignment="1">
      <alignment/>
    </xf>
    <xf numFmtId="0" fontId="142" fillId="0" borderId="96" xfId="0" applyFont="1" applyBorder="1" applyAlignment="1">
      <alignment/>
    </xf>
    <xf numFmtId="0" fontId="144" fillId="0" borderId="19" xfId="0" applyFont="1" applyBorder="1" applyAlignment="1">
      <alignment/>
    </xf>
    <xf numFmtId="0" fontId="145" fillId="0" borderId="18" xfId="0" applyFont="1" applyBorder="1" applyAlignment="1">
      <alignment/>
    </xf>
    <xf numFmtId="0" fontId="145" fillId="0" borderId="97" xfId="0" applyFont="1" applyBorder="1" applyAlignment="1">
      <alignment/>
    </xf>
    <xf numFmtId="0" fontId="142" fillId="0" borderId="98" xfId="0" applyFont="1" applyBorder="1" applyAlignment="1">
      <alignment/>
    </xf>
    <xf numFmtId="0" fontId="142" fillId="0" borderId="99" xfId="0" applyFont="1" applyBorder="1" applyAlignment="1">
      <alignment/>
    </xf>
    <xf numFmtId="0" fontId="142" fillId="0" borderId="100" xfId="0" applyFont="1" applyBorder="1" applyAlignment="1">
      <alignment/>
    </xf>
    <xf numFmtId="0" fontId="142" fillId="0" borderId="101" xfId="0" applyFont="1" applyBorder="1" applyAlignment="1">
      <alignment/>
    </xf>
    <xf numFmtId="0" fontId="145" fillId="0" borderId="18" xfId="0" applyFont="1" applyBorder="1" applyAlignment="1">
      <alignment horizontal="center"/>
    </xf>
    <xf numFmtId="0" fontId="142" fillId="0" borderId="56" xfId="0" applyFont="1" applyBorder="1" applyAlignment="1">
      <alignment/>
    </xf>
    <xf numFmtId="0" fontId="142" fillId="0" borderId="10" xfId="0" applyFont="1" applyBorder="1" applyAlignment="1">
      <alignment/>
    </xf>
    <xf numFmtId="0" fontId="142" fillId="0" borderId="11" xfId="0" applyFont="1" applyBorder="1" applyAlignment="1">
      <alignment/>
    </xf>
    <xf numFmtId="182" fontId="143" fillId="19" borderId="11" xfId="104" applyNumberFormat="1" applyFont="1" applyFill="1" applyBorder="1" applyAlignment="1">
      <alignment horizontal="right"/>
      <protection/>
    </xf>
    <xf numFmtId="0" fontId="142" fillId="0" borderId="23" xfId="0" applyFont="1" applyBorder="1" applyAlignment="1">
      <alignment/>
    </xf>
    <xf numFmtId="192" fontId="143" fillId="19" borderId="102" xfId="101" applyNumberFormat="1" applyFont="1" applyFill="1" applyBorder="1" applyAlignment="1">
      <alignment horizontal="right"/>
      <protection/>
    </xf>
    <xf numFmtId="0" fontId="144" fillId="43" borderId="103" xfId="0" applyFont="1" applyFill="1" applyBorder="1" applyAlignment="1">
      <alignment horizontal="center" vertical="center"/>
    </xf>
    <xf numFmtId="2" fontId="142" fillId="0" borderId="10" xfId="0" applyNumberFormat="1" applyFont="1" applyBorder="1" applyAlignment="1">
      <alignment/>
    </xf>
    <xf numFmtId="2" fontId="142" fillId="0" borderId="11" xfId="0" applyNumberFormat="1" applyFont="1" applyBorder="1" applyAlignment="1">
      <alignment/>
    </xf>
    <xf numFmtId="179" fontId="142" fillId="0" borderId="10" xfId="97" applyFont="1" applyBorder="1" applyAlignment="1">
      <alignment/>
    </xf>
    <xf numFmtId="179" fontId="142" fillId="0" borderId="11" xfId="97" applyFont="1" applyBorder="1" applyAlignment="1">
      <alignment/>
    </xf>
    <xf numFmtId="0" fontId="142" fillId="0" borderId="99" xfId="0" applyFont="1" applyBorder="1" applyAlignment="1">
      <alignment horizontal="center"/>
    </xf>
    <xf numFmtId="0" fontId="142" fillId="0" borderId="10" xfId="0" applyFont="1" applyBorder="1" applyAlignment="1">
      <alignment horizontal="center"/>
    </xf>
    <xf numFmtId="0" fontId="142" fillId="0" borderId="0" xfId="0" applyFont="1" applyBorder="1" applyAlignment="1">
      <alignment/>
    </xf>
    <xf numFmtId="0" fontId="146" fillId="0" borderId="0" xfId="0" applyFont="1" applyAlignment="1">
      <alignment/>
    </xf>
    <xf numFmtId="0" fontId="142" fillId="0" borderId="0" xfId="0" applyFont="1" applyBorder="1" applyAlignment="1">
      <alignment/>
    </xf>
    <xf numFmtId="0" fontId="142" fillId="0" borderId="0" xfId="0" applyFont="1" applyAlignment="1">
      <alignment/>
    </xf>
    <xf numFmtId="0" fontId="142" fillId="0" borderId="95" xfId="0" applyFont="1" applyBorder="1" applyAlignment="1">
      <alignment/>
    </xf>
    <xf numFmtId="182" fontId="143" fillId="0" borderId="10" xfId="104" applyNumberFormat="1" applyFont="1" applyBorder="1" applyAlignment="1">
      <alignment horizontal="right"/>
      <protection/>
    </xf>
    <xf numFmtId="0" fontId="35" fillId="0" borderId="0" xfId="108" applyFont="1" applyBorder="1">
      <alignment/>
      <protection/>
    </xf>
    <xf numFmtId="0" fontId="146" fillId="0" borderId="0" xfId="0" applyFont="1" applyBorder="1" applyAlignment="1">
      <alignment/>
    </xf>
    <xf numFmtId="0" fontId="146" fillId="0" borderId="95" xfId="0" applyFont="1" applyBorder="1" applyAlignment="1">
      <alignment/>
    </xf>
    <xf numFmtId="192" fontId="36" fillId="34" borderId="56" xfId="103" applyNumberFormat="1" applyFont="1" applyFill="1" applyBorder="1" applyAlignment="1">
      <alignment horizontal="right"/>
      <protection/>
    </xf>
    <xf numFmtId="0" fontId="143" fillId="0" borderId="0" xfId="0" applyFont="1" applyBorder="1" applyAlignment="1">
      <alignment/>
    </xf>
    <xf numFmtId="192" fontId="36" fillId="34" borderId="10" xfId="103" applyNumberFormat="1" applyFont="1" applyFill="1" applyBorder="1" applyAlignment="1">
      <alignment horizontal="right"/>
      <protection/>
    </xf>
    <xf numFmtId="0" fontId="143" fillId="0" borderId="0" xfId="0" applyFont="1" applyAlignment="1">
      <alignment horizontal="right"/>
    </xf>
    <xf numFmtId="0" fontId="142" fillId="0" borderId="100" xfId="0" applyFont="1" applyBorder="1" applyAlignment="1">
      <alignment horizontal="center"/>
    </xf>
    <xf numFmtId="0" fontId="142" fillId="0" borderId="11" xfId="0" applyFont="1" applyBorder="1" applyAlignment="1">
      <alignment horizontal="center"/>
    </xf>
    <xf numFmtId="192" fontId="143" fillId="0" borderId="12" xfId="104" applyNumberFormat="1" applyFont="1" applyBorder="1" applyAlignment="1">
      <alignment horizontal="right"/>
      <protection/>
    </xf>
    <xf numFmtId="192" fontId="143" fillId="19" borderId="12" xfId="104" applyNumberFormat="1" applyFont="1" applyFill="1" applyBorder="1" applyAlignment="1">
      <alignment horizontal="right"/>
      <protection/>
    </xf>
    <xf numFmtId="192" fontId="142" fillId="0" borderId="10" xfId="0" applyNumberFormat="1" applyFont="1" applyBorder="1" applyAlignment="1">
      <alignment/>
    </xf>
    <xf numFmtId="0" fontId="142" fillId="0" borderId="0" xfId="0" applyFont="1" applyBorder="1" applyAlignment="1">
      <alignment/>
    </xf>
    <xf numFmtId="0" fontId="142" fillId="0" borderId="95" xfId="0" applyFont="1" applyBorder="1" applyAlignment="1">
      <alignment/>
    </xf>
    <xf numFmtId="0" fontId="39" fillId="0" borderId="103" xfId="0" applyFont="1" applyBorder="1" applyAlignment="1">
      <alignment horizontal="center" vertical="center"/>
    </xf>
    <xf numFmtId="0" fontId="40" fillId="0" borderId="104" xfId="0" applyFont="1" applyBorder="1" applyAlignment="1">
      <alignment horizontal="center" vertical="center"/>
    </xf>
    <xf numFmtId="0" fontId="40" fillId="0" borderId="105" xfId="0" applyFont="1" applyBorder="1" applyAlignment="1">
      <alignment horizontal="center" vertical="center"/>
    </xf>
    <xf numFmtId="0" fontId="41" fillId="0" borderId="102" xfId="0" applyFont="1" applyBorder="1" applyAlignment="1">
      <alignment horizontal="center" vertical="center"/>
    </xf>
    <xf numFmtId="0" fontId="42" fillId="0" borderId="102" xfId="0" applyFont="1" applyBorder="1" applyAlignment="1">
      <alignment horizontal="center" vertical="center" wrapText="1"/>
    </xf>
    <xf numFmtId="0" fontId="42" fillId="0" borderId="102" xfId="0" applyFont="1" applyBorder="1" applyAlignment="1">
      <alignment horizontal="center" vertical="center"/>
    </xf>
    <xf numFmtId="0" fontId="42" fillId="0" borderId="106" xfId="0" applyFont="1" applyBorder="1" applyAlignment="1">
      <alignment horizontal="center" vertical="center"/>
    </xf>
    <xf numFmtId="0" fontId="40" fillId="0" borderId="107" xfId="0" applyFont="1" applyBorder="1" applyAlignment="1">
      <alignment horizontal="center" wrapText="1"/>
    </xf>
    <xf numFmtId="0" fontId="37" fillId="0" borderId="13" xfId="0" applyFont="1" applyBorder="1" applyAlignment="1">
      <alignment horizontal="center"/>
    </xf>
    <xf numFmtId="4" fontId="37" fillId="0" borderId="13" xfId="0" applyNumberFormat="1" applyFont="1" applyBorder="1" applyAlignment="1">
      <alignment horizontal="right"/>
    </xf>
    <xf numFmtId="3" fontId="37" fillId="0" borderId="13" xfId="0" applyNumberFormat="1" applyFont="1" applyBorder="1" applyAlignment="1">
      <alignment horizontal="center"/>
    </xf>
    <xf numFmtId="4" fontId="37" fillId="0" borderId="11" xfId="0" applyNumberFormat="1" applyFont="1" applyBorder="1" applyAlignment="1">
      <alignment horizontal="right"/>
    </xf>
    <xf numFmtId="4" fontId="37" fillId="0" borderId="108" xfId="0" applyNumberFormat="1" applyFont="1" applyBorder="1" applyAlignment="1">
      <alignment horizontal="right"/>
    </xf>
    <xf numFmtId="0" fontId="43" fillId="0" borderId="109" xfId="0" applyFont="1" applyBorder="1" applyAlignment="1">
      <alignment horizontal="left" wrapText="1"/>
    </xf>
    <xf numFmtId="0" fontId="43" fillId="0" borderId="13" xfId="0" applyFont="1" applyBorder="1" applyAlignment="1">
      <alignment horizontal="center"/>
    </xf>
    <xf numFmtId="4" fontId="43" fillId="0" borderId="13" xfId="0" applyNumberFormat="1" applyFont="1" applyBorder="1" applyAlignment="1">
      <alignment horizontal="right"/>
    </xf>
    <xf numFmtId="3" fontId="43" fillId="0" borderId="13" xfId="0" applyNumberFormat="1" applyFont="1" applyBorder="1" applyAlignment="1">
      <alignment horizontal="center"/>
    </xf>
    <xf numFmtId="4" fontId="43" fillId="0" borderId="11" xfId="0" applyNumberFormat="1" applyFont="1" applyBorder="1" applyAlignment="1">
      <alignment horizontal="right"/>
    </xf>
    <xf numFmtId="4" fontId="43" fillId="0" borderId="108" xfId="0" applyNumberFormat="1" applyFont="1" applyBorder="1" applyAlignment="1">
      <alignment horizontal="right"/>
    </xf>
    <xf numFmtId="0" fontId="43" fillId="0" borderId="107" xfId="0" applyFont="1" applyBorder="1" applyAlignment="1">
      <alignment horizontal="center" wrapText="1"/>
    </xf>
    <xf numFmtId="0" fontId="40" fillId="0" borderId="109" xfId="0" applyFont="1" applyBorder="1" applyAlignment="1">
      <alignment horizontal="center" wrapText="1"/>
    </xf>
    <xf numFmtId="0" fontId="37" fillId="0" borderId="109" xfId="0" applyFont="1" applyBorder="1" applyAlignment="1">
      <alignment horizontal="left" wrapText="1"/>
    </xf>
    <xf numFmtId="0" fontId="43" fillId="0" borderId="110" xfId="0" applyFont="1" applyBorder="1" applyAlignment="1">
      <alignment horizontal="left" wrapText="1"/>
    </xf>
    <xf numFmtId="0" fontId="43" fillId="0" borderId="25" xfId="0" applyFont="1" applyBorder="1" applyAlignment="1">
      <alignment horizontal="center"/>
    </xf>
    <xf numFmtId="4" fontId="43" fillId="0" borderId="25" xfId="0" applyNumberFormat="1" applyFont="1" applyBorder="1" applyAlignment="1">
      <alignment horizontal="right"/>
    </xf>
    <xf numFmtId="3" fontId="43" fillId="0" borderId="25" xfId="0" applyNumberFormat="1" applyFont="1" applyBorder="1" applyAlignment="1">
      <alignment horizontal="center"/>
    </xf>
    <xf numFmtId="4" fontId="43" fillId="0" borderId="111" xfId="0" applyNumberFormat="1" applyFont="1" applyBorder="1" applyAlignment="1">
      <alignment horizontal="right"/>
    </xf>
    <xf numFmtId="0" fontId="43" fillId="0" borderId="0" xfId="0" applyFont="1" applyAlignment="1">
      <alignment/>
    </xf>
    <xf numFmtId="0" fontId="40" fillId="0" borderId="16" xfId="0" applyFont="1" applyBorder="1" applyAlignment="1">
      <alignment/>
    </xf>
    <xf numFmtId="4" fontId="43" fillId="0" borderId="112" xfId="0" applyNumberFormat="1" applyFont="1" applyBorder="1" applyAlignment="1">
      <alignment horizontal="right"/>
    </xf>
    <xf numFmtId="4" fontId="43" fillId="0" borderId="106" xfId="0" applyNumberFormat="1" applyFont="1" applyBorder="1" applyAlignment="1">
      <alignment horizontal="right"/>
    </xf>
    <xf numFmtId="0" fontId="40" fillId="0" borderId="19" xfId="0" applyFont="1" applyBorder="1" applyAlignment="1">
      <alignment/>
    </xf>
    <xf numFmtId="197" fontId="43" fillId="0" borderId="48" xfId="0" applyNumberFormat="1" applyFont="1" applyBorder="1" applyAlignment="1">
      <alignment horizontal="right"/>
    </xf>
    <xf numFmtId="197" fontId="43" fillId="0" borderId="13" xfId="0" applyNumberFormat="1" applyFont="1" applyBorder="1" applyAlignment="1">
      <alignment horizontal="right"/>
    </xf>
    <xf numFmtId="197" fontId="43" fillId="0" borderId="113" xfId="0" applyNumberFormat="1" applyFont="1" applyBorder="1" applyAlignment="1">
      <alignment horizontal="right"/>
    </xf>
    <xf numFmtId="4" fontId="40" fillId="0" borderId="114" xfId="0" applyNumberFormat="1" applyFont="1" applyBorder="1" applyAlignment="1">
      <alignment horizontal="right"/>
    </xf>
    <xf numFmtId="4" fontId="40" fillId="0" borderId="111" xfId="0" applyNumberFormat="1" applyFont="1" applyBorder="1" applyAlignment="1">
      <alignment horizontal="right"/>
    </xf>
    <xf numFmtId="196" fontId="143" fillId="0" borderId="12" xfId="101" applyNumberFormat="1" applyFont="1" applyBorder="1" applyAlignment="1">
      <alignment horizontal="right"/>
      <protection/>
    </xf>
    <xf numFmtId="196" fontId="143" fillId="19" borderId="12" xfId="101" applyNumberFormat="1" applyFont="1" applyFill="1" applyBorder="1" applyAlignment="1">
      <alignment horizontal="right"/>
      <protection/>
    </xf>
    <xf numFmtId="179" fontId="43" fillId="0" borderId="11" xfId="97" applyFont="1" applyBorder="1" applyAlignment="1">
      <alignment horizontal="right"/>
    </xf>
    <xf numFmtId="179" fontId="143" fillId="0" borderId="0" xfId="97" applyFont="1" applyAlignment="1">
      <alignment horizontal="right"/>
    </xf>
    <xf numFmtId="0" fontId="143" fillId="0" borderId="49" xfId="0" applyFont="1" applyBorder="1" applyAlignment="1">
      <alignment/>
    </xf>
    <xf numFmtId="0" fontId="143" fillId="0" borderId="0" xfId="0" applyFont="1" applyAlignment="1">
      <alignment/>
    </xf>
    <xf numFmtId="196" fontId="143" fillId="0" borderId="10" xfId="101" applyNumberFormat="1" applyFont="1" applyBorder="1" applyAlignment="1">
      <alignment horizontal="right"/>
      <protection/>
    </xf>
    <xf numFmtId="179" fontId="142" fillId="0" borderId="10" xfId="97" applyFont="1" applyBorder="1" applyAlignment="1">
      <alignment horizontal="center"/>
    </xf>
    <xf numFmtId="198" fontId="143" fillId="0" borderId="12" xfId="101" applyNumberFormat="1" applyFont="1" applyBorder="1" applyAlignment="1">
      <alignment horizontal="right"/>
      <protection/>
    </xf>
    <xf numFmtId="179" fontId="142" fillId="0" borderId="11" xfId="97" applyFont="1" applyBorder="1" applyAlignment="1">
      <alignment horizontal="center"/>
    </xf>
    <xf numFmtId="191" fontId="143" fillId="0" borderId="12" xfId="101" applyNumberFormat="1" applyFont="1" applyBorder="1" applyAlignment="1">
      <alignment horizontal="right"/>
      <protection/>
    </xf>
    <xf numFmtId="191" fontId="143" fillId="19" borderId="12" xfId="101" applyNumberFormat="1" applyFont="1" applyFill="1" applyBorder="1" applyAlignment="1">
      <alignment horizontal="right"/>
      <protection/>
    </xf>
    <xf numFmtId="0" fontId="135" fillId="34" borderId="79" xfId="136" applyFont="1" applyFill="1" applyBorder="1" applyAlignment="1">
      <alignment horizontal="left" wrapText="1"/>
      <protection/>
    </xf>
    <xf numFmtId="192" fontId="142" fillId="0" borderId="11" xfId="0" applyNumberFormat="1" applyFont="1" applyBorder="1" applyAlignment="1">
      <alignment/>
    </xf>
    <xf numFmtId="0" fontId="142" fillId="0" borderId="115" xfId="0" applyFont="1" applyBorder="1" applyAlignment="1">
      <alignment/>
    </xf>
    <xf numFmtId="0" fontId="142" fillId="0" borderId="30" xfId="0" applyFont="1" applyBorder="1" applyAlignment="1">
      <alignment/>
    </xf>
    <xf numFmtId="0" fontId="142" fillId="0" borderId="42" xfId="0" applyFont="1" applyBorder="1" applyAlignment="1">
      <alignment/>
    </xf>
    <xf numFmtId="187" fontId="137" fillId="34" borderId="116" xfId="137" applyNumberFormat="1" applyFont="1" applyFill="1" applyBorder="1" applyAlignment="1">
      <alignment horizontal="center" vertical="center"/>
      <protection/>
    </xf>
    <xf numFmtId="4" fontId="142" fillId="0" borderId="11" xfId="0" applyNumberFormat="1" applyFont="1" applyBorder="1" applyAlignment="1">
      <alignment/>
    </xf>
    <xf numFmtId="4" fontId="135" fillId="34" borderId="59" xfId="135" applyNumberFormat="1" applyFont="1" applyFill="1" applyBorder="1" applyAlignment="1">
      <alignment horizontal="center" vertical="top"/>
      <protection/>
    </xf>
    <xf numFmtId="4" fontId="135" fillId="34" borderId="117" xfId="92" applyNumberFormat="1" applyFont="1" applyFill="1" applyBorder="1" applyAlignment="1">
      <alignment horizontal="right" vertical="top"/>
    </xf>
    <xf numFmtId="4" fontId="135" fillId="34" borderId="118" xfId="135" applyNumberFormat="1" applyFont="1" applyFill="1" applyBorder="1" applyAlignment="1">
      <alignment vertical="top" wrapText="1"/>
      <protection/>
    </xf>
    <xf numFmtId="4" fontId="135" fillId="34" borderId="119" xfId="135" applyNumberFormat="1" applyFont="1" applyFill="1" applyBorder="1" applyAlignment="1">
      <alignment horizontal="center" vertical="top"/>
      <protection/>
    </xf>
    <xf numFmtId="2" fontId="135" fillId="34" borderId="120" xfId="93" applyNumberFormat="1" applyFont="1" applyFill="1" applyBorder="1" applyAlignment="1">
      <alignment horizontal="right" vertical="top" wrapText="1"/>
    </xf>
    <xf numFmtId="2" fontId="135" fillId="34" borderId="118" xfId="135" applyNumberFormat="1" applyFont="1" applyFill="1" applyBorder="1" applyAlignment="1">
      <alignment vertical="top" wrapText="1"/>
      <protection/>
    </xf>
    <xf numFmtId="195" fontId="135" fillId="34" borderId="0" xfId="94" applyNumberFormat="1" applyFont="1" applyFill="1" applyBorder="1" applyAlignment="1">
      <alignment horizontal="right" vertical="top"/>
    </xf>
    <xf numFmtId="4" fontId="135" fillId="34" borderId="121" xfId="135" applyNumberFormat="1" applyFont="1" applyFill="1" applyBorder="1" applyAlignment="1">
      <alignment horizontal="right" vertical="top"/>
      <protection/>
    </xf>
    <xf numFmtId="4" fontId="137" fillId="34" borderId="122" xfId="135" applyNumberFormat="1" applyFont="1" applyFill="1" applyBorder="1" applyAlignment="1">
      <alignment vertical="top"/>
      <protection/>
    </xf>
    <xf numFmtId="2" fontId="135" fillId="34" borderId="123" xfId="135" applyNumberFormat="1" applyFont="1" applyFill="1" applyBorder="1" applyAlignment="1">
      <alignment horizontal="right" vertical="top"/>
      <protection/>
    </xf>
    <xf numFmtId="2" fontId="135" fillId="34" borderId="124" xfId="135" applyNumberFormat="1" applyFont="1" applyFill="1" applyBorder="1" applyAlignment="1">
      <alignment horizontal="right" vertical="top"/>
      <protection/>
    </xf>
    <xf numFmtId="4" fontId="135" fillId="34" borderId="123" xfId="135" applyNumberFormat="1" applyFont="1" applyFill="1" applyBorder="1" applyAlignment="1">
      <alignment horizontal="right" vertical="top"/>
      <protection/>
    </xf>
    <xf numFmtId="179" fontId="135" fillId="34" borderId="125" xfId="93" applyFont="1" applyFill="1" applyBorder="1" applyAlignment="1">
      <alignment vertical="top" shrinkToFit="1"/>
    </xf>
    <xf numFmtId="4" fontId="135" fillId="34" borderId="124" xfId="135" applyNumberFormat="1" applyFont="1" applyFill="1" applyBorder="1" applyAlignment="1">
      <alignment horizontal="right" vertical="top"/>
      <protection/>
    </xf>
    <xf numFmtId="4" fontId="135" fillId="34" borderId="125" xfId="135" applyNumberFormat="1" applyFont="1" applyFill="1" applyBorder="1" applyAlignment="1">
      <alignment vertical="top"/>
      <protection/>
    </xf>
    <xf numFmtId="4" fontId="135" fillId="34" borderId="122" xfId="135" applyNumberFormat="1" applyFont="1" applyFill="1" applyBorder="1" applyAlignment="1">
      <alignment vertical="top"/>
      <protection/>
    </xf>
    <xf numFmtId="179" fontId="135" fillId="34" borderId="126" xfId="45" applyFont="1" applyFill="1" applyBorder="1" applyAlignment="1">
      <alignment horizontal="right" vertical="top"/>
    </xf>
    <xf numFmtId="179" fontId="135" fillId="34" borderId="127" xfId="45" applyFont="1" applyFill="1" applyBorder="1" applyAlignment="1">
      <alignment horizontal="right" vertical="top"/>
    </xf>
    <xf numFmtId="4" fontId="135" fillId="34" borderId="128" xfId="135" applyNumberFormat="1" applyFont="1" applyFill="1" applyBorder="1" applyAlignment="1">
      <alignment horizontal="right" vertical="top"/>
      <protection/>
    </xf>
    <xf numFmtId="179" fontId="135" fillId="34" borderId="129" xfId="45" applyFont="1" applyFill="1" applyBorder="1" applyAlignment="1">
      <alignment horizontal="right" vertical="top"/>
    </xf>
    <xf numFmtId="179" fontId="135" fillId="34" borderId="122" xfId="45" applyFont="1" applyFill="1" applyBorder="1" applyAlignment="1">
      <alignment horizontal="right" vertical="top"/>
    </xf>
    <xf numFmtId="179" fontId="135" fillId="34" borderId="125" xfId="45" applyFont="1" applyFill="1" applyBorder="1" applyAlignment="1">
      <alignment horizontal="right" vertical="top"/>
    </xf>
    <xf numFmtId="179" fontId="135" fillId="34" borderId="130" xfId="45" applyFont="1" applyFill="1" applyBorder="1" applyAlignment="1">
      <alignment horizontal="right" vertical="top"/>
    </xf>
    <xf numFmtId="4" fontId="135" fillId="34" borderId="131" xfId="135" applyNumberFormat="1" applyFont="1" applyFill="1" applyBorder="1" applyAlignment="1">
      <alignment horizontal="right" vertical="top"/>
      <protection/>
    </xf>
    <xf numFmtId="4" fontId="135" fillId="34" borderId="132" xfId="135" applyNumberFormat="1" applyFont="1" applyFill="1" applyBorder="1" applyAlignment="1">
      <alignment vertical="top"/>
      <protection/>
    </xf>
    <xf numFmtId="4" fontId="135" fillId="34" borderId="133" xfId="135" applyNumberFormat="1" applyFont="1" applyFill="1" applyBorder="1" applyAlignment="1">
      <alignment horizontal="right" vertical="top"/>
      <protection/>
    </xf>
    <xf numFmtId="4" fontId="137" fillId="34" borderId="134" xfId="135" applyNumberFormat="1" applyFont="1" applyFill="1" applyBorder="1" applyAlignment="1">
      <alignment vertical="top"/>
      <protection/>
    </xf>
    <xf numFmtId="0" fontId="135" fillId="34" borderId="124" xfId="136" applyFont="1" applyFill="1" applyBorder="1" applyAlignment="1">
      <alignment horizontal="right" vertical="top" wrapText="1"/>
      <protection/>
    </xf>
    <xf numFmtId="0" fontId="135" fillId="34" borderId="123" xfId="136" applyFont="1" applyFill="1" applyBorder="1" applyAlignment="1">
      <alignment horizontal="right" vertical="top" wrapText="1"/>
      <protection/>
    </xf>
    <xf numFmtId="195" fontId="135" fillId="34" borderId="135" xfId="94" applyNumberFormat="1" applyFont="1" applyFill="1" applyBorder="1" applyAlignment="1">
      <alignment horizontal="right" vertical="top"/>
    </xf>
    <xf numFmtId="0" fontId="79" fillId="34" borderId="128" xfId="136" applyFont="1" applyFill="1" applyBorder="1" applyAlignment="1">
      <alignment vertical="top"/>
      <protection/>
    </xf>
    <xf numFmtId="0" fontId="79" fillId="34" borderId="136" xfId="136" applyFont="1" applyFill="1" applyBorder="1" applyAlignment="1">
      <alignment vertical="top"/>
      <protection/>
    </xf>
    <xf numFmtId="0" fontId="135" fillId="34" borderId="124" xfId="136" applyFont="1" applyFill="1" applyBorder="1" applyAlignment="1">
      <alignment vertical="center" wrapText="1"/>
      <protection/>
    </xf>
    <xf numFmtId="0" fontId="135" fillId="34" borderId="124" xfId="136" applyFont="1" applyFill="1" applyBorder="1" applyAlignment="1">
      <alignment horizontal="center" vertical="center" wrapText="1"/>
      <protection/>
    </xf>
    <xf numFmtId="179" fontId="135" fillId="34" borderId="137" xfId="45" applyFont="1" applyFill="1" applyBorder="1" applyAlignment="1">
      <alignment horizontal="right" vertical="top"/>
    </xf>
    <xf numFmtId="179" fontId="136" fillId="34" borderId="134" xfId="45" applyFont="1" applyFill="1" applyBorder="1" applyAlignment="1">
      <alignment horizontal="right" vertical="top"/>
    </xf>
    <xf numFmtId="0" fontId="135" fillId="34" borderId="138" xfId="136" applyFont="1" applyFill="1" applyBorder="1" applyAlignment="1">
      <alignment horizontal="right" vertical="top" wrapText="1"/>
      <protection/>
    </xf>
    <xf numFmtId="0" fontId="135" fillId="34" borderId="139" xfId="136" applyFont="1" applyFill="1" applyBorder="1" applyAlignment="1">
      <alignment horizontal="right" vertical="center" wrapText="1"/>
      <protection/>
    </xf>
    <xf numFmtId="179" fontId="135" fillId="34" borderId="140" xfId="45" applyFont="1" applyFill="1" applyBorder="1" applyAlignment="1">
      <alignment horizontal="right" vertical="top"/>
    </xf>
    <xf numFmtId="179" fontId="136" fillId="34" borderId="126" xfId="45" applyFont="1" applyFill="1" applyBorder="1" applyAlignment="1">
      <alignment horizontal="right" vertical="top"/>
    </xf>
    <xf numFmtId="0" fontId="135" fillId="34" borderId="141" xfId="136" applyFont="1" applyFill="1" applyBorder="1" applyAlignment="1">
      <alignment horizontal="right" vertical="top" wrapText="1"/>
      <protection/>
    </xf>
    <xf numFmtId="179" fontId="139" fillId="34" borderId="142" xfId="45" applyFont="1" applyFill="1" applyBorder="1" applyAlignment="1">
      <alignment vertical="center"/>
    </xf>
    <xf numFmtId="195" fontId="135" fillId="34" borderId="135" xfId="94" applyNumberFormat="1" applyFont="1" applyFill="1" applyBorder="1" applyAlignment="1">
      <alignment horizontal="right"/>
    </xf>
    <xf numFmtId="179" fontId="135" fillId="0" borderId="79" xfId="97" applyFont="1" applyFill="1" applyBorder="1" applyAlignment="1">
      <alignment horizontal="right"/>
    </xf>
    <xf numFmtId="179" fontId="135" fillId="34" borderId="135" xfId="45" applyFont="1" applyFill="1" applyBorder="1" applyAlignment="1">
      <alignment horizontal="right"/>
    </xf>
    <xf numFmtId="179" fontId="135" fillId="34" borderId="122" xfId="45" applyFont="1" applyFill="1" applyBorder="1" applyAlignment="1">
      <alignment horizontal="right"/>
    </xf>
    <xf numFmtId="179" fontId="135" fillId="34" borderId="125" xfId="97" applyFont="1" applyFill="1" applyBorder="1" applyAlignment="1">
      <alignment horizontal="right" shrinkToFit="1"/>
    </xf>
    <xf numFmtId="179" fontId="135" fillId="34" borderId="125" xfId="97" applyFont="1" applyFill="1" applyBorder="1" applyAlignment="1">
      <alignment horizontal="center" shrinkToFit="1"/>
    </xf>
    <xf numFmtId="179" fontId="135" fillId="34" borderId="122" xfId="97" applyFont="1" applyFill="1" applyBorder="1" applyAlignment="1">
      <alignment horizontal="right" shrinkToFit="1"/>
    </xf>
    <xf numFmtId="179" fontId="135" fillId="34" borderId="70" xfId="97" applyFont="1" applyFill="1" applyBorder="1" applyAlignment="1">
      <alignment horizontal="right" wrapText="1"/>
    </xf>
    <xf numFmtId="179" fontId="135" fillId="34" borderId="143" xfId="97" applyFont="1" applyFill="1" applyBorder="1" applyAlignment="1">
      <alignment horizontal="right" wrapText="1"/>
    </xf>
    <xf numFmtId="179" fontId="79" fillId="34" borderId="130" xfId="97" applyFont="1" applyFill="1" applyBorder="1" applyAlignment="1">
      <alignment/>
    </xf>
    <xf numFmtId="179" fontId="79" fillId="34" borderId="79" xfId="97" applyFont="1" applyFill="1" applyBorder="1" applyAlignment="1">
      <alignment/>
    </xf>
    <xf numFmtId="179" fontId="135" fillId="34" borderId="59" xfId="97" applyFont="1" applyFill="1" applyBorder="1" applyAlignment="1">
      <alignment horizontal="right"/>
    </xf>
    <xf numFmtId="0" fontId="135" fillId="34" borderId="59" xfId="136" applyFont="1" applyFill="1" applyBorder="1" applyAlignment="1">
      <alignment horizontal="left"/>
      <protection/>
    </xf>
    <xf numFmtId="179" fontId="135" fillId="34" borderId="59" xfId="97" applyFont="1" applyFill="1" applyBorder="1" applyAlignment="1">
      <alignment horizontal="right" vertical="top" wrapText="1"/>
    </xf>
    <xf numFmtId="179" fontId="79" fillId="34" borderId="59" xfId="97" applyFont="1" applyFill="1" applyBorder="1" applyAlignment="1">
      <alignment vertical="top"/>
    </xf>
    <xf numFmtId="195" fontId="135" fillId="34" borderId="126" xfId="94" applyNumberFormat="1" applyFont="1" applyFill="1" applyBorder="1" applyAlignment="1">
      <alignment horizontal="right" vertical="top"/>
    </xf>
    <xf numFmtId="4" fontId="135" fillId="34" borderId="144" xfId="135" applyNumberFormat="1" applyFont="1" applyFill="1" applyBorder="1" applyAlignment="1">
      <alignment horizontal="right" vertical="top"/>
      <protection/>
    </xf>
    <xf numFmtId="187" fontId="137" fillId="34" borderId="145" xfId="137" applyNumberFormat="1" applyFont="1" applyFill="1" applyBorder="1" applyAlignment="1">
      <alignment vertical="top"/>
      <protection/>
    </xf>
    <xf numFmtId="4" fontId="137" fillId="34" borderId="146" xfId="135" applyNumberFormat="1" applyFont="1" applyFill="1" applyBorder="1" applyAlignment="1">
      <alignment horizontal="center" vertical="top"/>
      <protection/>
    </xf>
    <xf numFmtId="2" fontId="135" fillId="34" borderId="147" xfId="93" applyNumberFormat="1" applyFont="1" applyFill="1" applyBorder="1" applyAlignment="1">
      <alignment horizontal="right" vertical="top" wrapText="1"/>
    </xf>
    <xf numFmtId="2" fontId="135" fillId="34" borderId="145" xfId="135" applyNumberFormat="1" applyFont="1" applyFill="1" applyBorder="1" applyAlignment="1">
      <alignment vertical="top"/>
      <protection/>
    </xf>
    <xf numFmtId="4" fontId="137" fillId="34" borderId="148" xfId="135" applyNumberFormat="1" applyFont="1" applyFill="1" applyBorder="1" applyAlignment="1">
      <alignment vertical="top"/>
      <protection/>
    </xf>
    <xf numFmtId="0" fontId="79" fillId="34" borderId="124" xfId="136" applyFont="1" applyFill="1" applyBorder="1" applyAlignment="1">
      <alignment vertical="top"/>
      <protection/>
    </xf>
    <xf numFmtId="187" fontId="135" fillId="34" borderId="59" xfId="138" applyNumberFormat="1" applyFont="1" applyFill="1" applyBorder="1" applyAlignment="1">
      <alignment horizontal="left" vertical="center" wrapText="1"/>
      <protection/>
    </xf>
    <xf numFmtId="0" fontId="135" fillId="34" borderId="149" xfId="136" applyFont="1" applyFill="1" applyBorder="1" applyAlignment="1">
      <alignment horizontal="center" vertical="center"/>
      <protection/>
    </xf>
    <xf numFmtId="179" fontId="135" fillId="34" borderId="150" xfId="97" applyFont="1" applyFill="1" applyBorder="1" applyAlignment="1">
      <alignment horizontal="right" wrapText="1"/>
    </xf>
    <xf numFmtId="179" fontId="79" fillId="34" borderId="151" xfId="97" applyFont="1" applyFill="1" applyBorder="1" applyAlignment="1">
      <alignment/>
    </xf>
    <xf numFmtId="179" fontId="135" fillId="34" borderId="126" xfId="97" applyFont="1" applyFill="1" applyBorder="1" applyAlignment="1">
      <alignment horizontal="right" shrinkToFit="1"/>
    </xf>
    <xf numFmtId="4" fontId="137" fillId="34" borderId="59" xfId="135" applyNumberFormat="1" applyFont="1" applyFill="1" applyBorder="1" applyAlignment="1">
      <alignment horizontal="center" vertical="top"/>
      <protection/>
    </xf>
    <xf numFmtId="179" fontId="135" fillId="34" borderId="126" xfId="93" applyFont="1" applyFill="1" applyBorder="1" applyAlignment="1">
      <alignment vertical="top" shrinkToFit="1"/>
    </xf>
    <xf numFmtId="2" fontId="135" fillId="34" borderId="144" xfId="135" applyNumberFormat="1" applyFont="1" applyFill="1" applyBorder="1" applyAlignment="1">
      <alignment horizontal="right" vertical="top"/>
      <protection/>
    </xf>
    <xf numFmtId="4" fontId="135" fillId="34" borderId="145" xfId="135" applyNumberFormat="1" applyFont="1" applyFill="1" applyBorder="1" applyAlignment="1">
      <alignment horizontal="justify" vertical="top" wrapText="1"/>
      <protection/>
    </xf>
    <xf numFmtId="4" fontId="135" fillId="34" borderId="147" xfId="135" applyNumberFormat="1" applyFont="1" applyFill="1" applyBorder="1" applyAlignment="1">
      <alignment horizontal="center" vertical="top" wrapText="1"/>
      <protection/>
    </xf>
    <xf numFmtId="179" fontId="135" fillId="34" borderId="147" xfId="45" applyFont="1" applyFill="1" applyBorder="1" applyAlignment="1">
      <alignment vertical="top" wrapText="1"/>
    </xf>
    <xf numFmtId="4" fontId="135" fillId="34" borderId="152" xfId="135" applyNumberFormat="1" applyFont="1" applyFill="1" applyBorder="1" applyAlignment="1">
      <alignment vertical="top" wrapText="1"/>
      <protection/>
    </xf>
    <xf numFmtId="4" fontId="135" fillId="34" borderId="153" xfId="135" applyNumberFormat="1" applyFont="1" applyFill="1" applyBorder="1" applyAlignment="1">
      <alignment horizontal="right" vertical="top"/>
      <protection/>
    </xf>
    <xf numFmtId="187" fontId="137" fillId="34" borderId="154" xfId="137" applyNumberFormat="1" applyFont="1" applyFill="1" applyBorder="1" applyAlignment="1">
      <alignment vertical="top"/>
      <protection/>
    </xf>
    <xf numFmtId="0" fontId="135" fillId="34" borderId="155" xfId="139" applyFont="1" applyFill="1" applyBorder="1" applyAlignment="1">
      <alignment horizontal="center" vertical="top"/>
      <protection/>
    </xf>
    <xf numFmtId="2" fontId="135" fillId="34" borderId="155" xfId="93" applyNumberFormat="1" applyFont="1" applyFill="1" applyBorder="1" applyAlignment="1">
      <alignment horizontal="right" vertical="top" wrapText="1"/>
    </xf>
    <xf numFmtId="2" fontId="135" fillId="34" borderId="155" xfId="135" applyNumberFormat="1" applyFont="1" applyFill="1" applyBorder="1" applyAlignment="1">
      <alignment vertical="top" wrapText="1"/>
      <protection/>
    </xf>
    <xf numFmtId="4" fontId="137" fillId="34" borderId="156" xfId="135" applyNumberFormat="1" applyFont="1" applyFill="1" applyBorder="1" applyAlignment="1">
      <alignment vertical="top"/>
      <protection/>
    </xf>
    <xf numFmtId="0" fontId="135" fillId="34" borderId="131" xfId="136" applyFont="1" applyFill="1" applyBorder="1" applyAlignment="1">
      <alignment horizontal="right" vertical="top" wrapText="1"/>
      <protection/>
    </xf>
    <xf numFmtId="0" fontId="135" fillId="34" borderId="157" xfId="136" applyFont="1" applyFill="1" applyBorder="1" applyAlignment="1">
      <alignment horizontal="left" vertical="top"/>
      <protection/>
    </xf>
    <xf numFmtId="0" fontId="135" fillId="34" borderId="118" xfId="136" applyFont="1" applyFill="1" applyBorder="1" applyAlignment="1">
      <alignment horizontal="center" vertical="top"/>
      <protection/>
    </xf>
    <xf numFmtId="195" fontId="135" fillId="34" borderId="120" xfId="94" applyNumberFormat="1" applyFont="1" applyFill="1" applyBorder="1" applyAlignment="1">
      <alignment horizontal="right" vertical="top"/>
    </xf>
    <xf numFmtId="179" fontId="135" fillId="34" borderId="132" xfId="45" applyFont="1" applyFill="1" applyBorder="1" applyAlignment="1">
      <alignment horizontal="right" vertical="top"/>
    </xf>
    <xf numFmtId="0" fontId="135" fillId="34" borderId="153" xfId="136" applyFont="1" applyFill="1" applyBorder="1" applyAlignment="1">
      <alignment horizontal="right" vertical="top" wrapText="1"/>
      <protection/>
    </xf>
    <xf numFmtId="0" fontId="137" fillId="34" borderId="158" xfId="136" applyFont="1" applyFill="1" applyBorder="1" applyAlignment="1">
      <alignment horizontal="left" vertical="top"/>
      <protection/>
    </xf>
    <xf numFmtId="0" fontId="135" fillId="34" borderId="159" xfId="136" applyFont="1" applyFill="1" applyBorder="1" applyAlignment="1">
      <alignment horizontal="center" vertical="top"/>
      <protection/>
    </xf>
    <xf numFmtId="195" fontId="135" fillId="34" borderId="155" xfId="94" applyNumberFormat="1" applyFont="1" applyFill="1" applyBorder="1" applyAlignment="1">
      <alignment horizontal="right" vertical="top"/>
    </xf>
    <xf numFmtId="179" fontId="135" fillId="34" borderId="160" xfId="45" applyFont="1" applyFill="1" applyBorder="1" applyAlignment="1">
      <alignment horizontal="right" vertical="top"/>
    </xf>
    <xf numFmtId="179" fontId="137" fillId="34" borderId="161" xfId="93" applyFont="1" applyFill="1" applyBorder="1" applyAlignment="1">
      <alignment/>
    </xf>
    <xf numFmtId="0" fontId="18" fillId="0" borderId="0" xfId="119" applyFont="1" applyBorder="1" applyAlignment="1">
      <alignment horizontal="center"/>
      <protection/>
    </xf>
    <xf numFmtId="0" fontId="13" fillId="0" borderId="0" xfId="119" applyFont="1" applyBorder="1" applyAlignment="1">
      <alignment horizontal="right"/>
      <protection/>
    </xf>
    <xf numFmtId="0" fontId="14" fillId="0" borderId="18" xfId="119" applyFont="1" applyBorder="1" applyAlignment="1">
      <alignment horizontal="left"/>
      <protection/>
    </xf>
    <xf numFmtId="0" fontId="12" fillId="0" borderId="18" xfId="119" applyFont="1" applyBorder="1" applyAlignment="1">
      <alignment horizontal="left"/>
      <protection/>
    </xf>
    <xf numFmtId="0" fontId="12" fillId="0" borderId="20" xfId="119" applyFont="1" applyBorder="1" applyAlignment="1">
      <alignment horizontal="left"/>
      <protection/>
    </xf>
    <xf numFmtId="0" fontId="12" fillId="0" borderId="0" xfId="119" applyFont="1" applyBorder="1" applyAlignment="1">
      <alignment horizontal="left"/>
      <protection/>
    </xf>
    <xf numFmtId="0" fontId="10" fillId="0" borderId="0" xfId="119" applyFont="1" applyBorder="1" applyAlignment="1">
      <alignment horizontal="right"/>
      <protection/>
    </xf>
    <xf numFmtId="0" fontId="10" fillId="0" borderId="38" xfId="119" applyFont="1" applyBorder="1" applyAlignment="1">
      <alignment horizontal="right"/>
      <protection/>
    </xf>
    <xf numFmtId="0" fontId="13" fillId="0" borderId="30" xfId="119" applyFont="1" applyFill="1" applyBorder="1" applyAlignment="1">
      <alignment horizontal="center"/>
      <protection/>
    </xf>
    <xf numFmtId="0" fontId="11" fillId="0" borderId="0" xfId="119" applyFont="1" applyBorder="1" applyAlignment="1">
      <alignment horizontal="center" wrapText="1"/>
      <protection/>
    </xf>
    <xf numFmtId="0" fontId="14" fillId="0" borderId="18" xfId="119" applyFont="1" applyBorder="1" applyAlignment="1">
      <alignment horizontal="center" wrapText="1"/>
      <protection/>
    </xf>
    <xf numFmtId="0" fontId="13" fillId="0" borderId="0" xfId="119" applyFont="1" applyFill="1" applyBorder="1" applyAlignment="1">
      <alignment horizontal="center"/>
      <protection/>
    </xf>
    <xf numFmtId="0" fontId="13" fillId="0" borderId="32" xfId="119" applyFont="1" applyFill="1" applyBorder="1" applyAlignment="1">
      <alignment horizontal="center"/>
      <protection/>
    </xf>
    <xf numFmtId="0" fontId="13" fillId="0" borderId="47" xfId="119" applyFont="1" applyFill="1" applyBorder="1" applyAlignment="1">
      <alignment horizontal="center"/>
      <protection/>
    </xf>
    <xf numFmtId="0" fontId="14" fillId="35" borderId="0" xfId="119" applyFont="1" applyFill="1" applyBorder="1" applyAlignment="1">
      <alignment horizontal="left" vertical="justify"/>
      <protection/>
    </xf>
    <xf numFmtId="0" fontId="13" fillId="0" borderId="0" xfId="119" applyFont="1" applyBorder="1" applyAlignment="1">
      <alignment horizontal="center" wrapText="1"/>
      <protection/>
    </xf>
    <xf numFmtId="180" fontId="20" fillId="0" borderId="24" xfId="110" applyNumberFormat="1" applyFont="1" applyBorder="1" applyAlignment="1">
      <alignment horizontal="left"/>
      <protection/>
    </xf>
    <xf numFmtId="180" fontId="20" fillId="0" borderId="20" xfId="110" applyNumberFormat="1" applyFont="1" applyBorder="1" applyAlignment="1">
      <alignment horizontal="left"/>
      <protection/>
    </xf>
    <xf numFmtId="180" fontId="20" fillId="0" borderId="48" xfId="110" applyNumberFormat="1" applyFont="1" applyBorder="1" applyAlignment="1">
      <alignment horizontal="left"/>
      <protection/>
    </xf>
    <xf numFmtId="0" fontId="22" fillId="0" borderId="0" xfId="110" applyFont="1" applyFill="1" applyBorder="1" applyAlignment="1">
      <alignment horizontal="center" wrapText="1"/>
      <protection/>
    </xf>
    <xf numFmtId="0" fontId="7" fillId="44" borderId="24" xfId="119" applyFont="1" applyFill="1" applyBorder="1" applyAlignment="1">
      <alignment horizontal="center" vertical="center" wrapText="1"/>
      <protection/>
    </xf>
    <xf numFmtId="0" fontId="7" fillId="44" borderId="48" xfId="119" applyFont="1" applyFill="1" applyBorder="1" applyAlignment="1">
      <alignment horizontal="center" vertical="center" wrapText="1"/>
      <protection/>
    </xf>
    <xf numFmtId="188" fontId="7" fillId="0" borderId="24" xfId="119" applyNumberFormat="1" applyFont="1" applyBorder="1" applyAlignment="1">
      <alignment horizontal="center" vertical="center" wrapText="1"/>
      <protection/>
    </xf>
    <xf numFmtId="188" fontId="7" fillId="0" borderId="48" xfId="119" applyNumberFormat="1" applyFont="1" applyBorder="1" applyAlignment="1">
      <alignment horizontal="center" vertical="center" wrapText="1"/>
      <protection/>
    </xf>
    <xf numFmtId="180" fontId="21" fillId="0" borderId="18" xfId="110" applyNumberFormat="1" applyFont="1" applyBorder="1" applyAlignment="1">
      <alignment horizontal="center"/>
      <protection/>
    </xf>
    <xf numFmtId="0" fontId="135" fillId="34" borderId="139" xfId="136" applyFont="1" applyFill="1" applyBorder="1" applyAlignment="1">
      <alignment horizontal="center" vertical="top" wrapText="1"/>
      <protection/>
    </xf>
    <xf numFmtId="0" fontId="135" fillId="34" borderId="124" xfId="136" applyFont="1" applyFill="1" applyBorder="1" applyAlignment="1">
      <alignment horizontal="center" vertical="top" wrapText="1"/>
      <protection/>
    </xf>
    <xf numFmtId="187" fontId="135" fillId="34" borderId="88" xfId="138" applyNumberFormat="1" applyFont="1" applyFill="1" applyBorder="1" applyAlignment="1">
      <alignment horizontal="left" wrapText="1"/>
      <protection/>
    </xf>
    <xf numFmtId="187" fontId="135" fillId="34" borderId="79" xfId="138" applyNumberFormat="1" applyFont="1" applyFill="1" applyBorder="1" applyAlignment="1">
      <alignment horizontal="left" wrapText="1"/>
      <protection/>
    </xf>
    <xf numFmtId="0" fontId="135" fillId="34" borderId="162" xfId="136" applyFont="1" applyFill="1" applyBorder="1" applyAlignment="1">
      <alignment horizontal="right" vertical="center" wrapText="1"/>
      <protection/>
    </xf>
    <xf numFmtId="0" fontId="135" fillId="34" borderId="124" xfId="136" applyFont="1" applyFill="1" applyBorder="1" applyAlignment="1">
      <alignment horizontal="right" vertical="center" wrapText="1"/>
      <protection/>
    </xf>
    <xf numFmtId="187" fontId="135" fillId="34" borderId="58" xfId="138" applyNumberFormat="1" applyFont="1" applyFill="1" applyBorder="1" applyAlignment="1">
      <alignment horizontal="left" wrapText="1"/>
      <protection/>
    </xf>
    <xf numFmtId="187" fontId="135" fillId="34" borderId="59" xfId="138" applyNumberFormat="1" applyFont="1" applyFill="1" applyBorder="1" applyAlignment="1">
      <alignment horizontal="left" wrapText="1"/>
      <protection/>
    </xf>
    <xf numFmtId="0" fontId="135" fillId="34" borderId="121" xfId="136" applyFont="1" applyFill="1" applyBorder="1" applyAlignment="1">
      <alignment horizontal="right" vertical="center" wrapText="1"/>
      <protection/>
    </xf>
    <xf numFmtId="0" fontId="135" fillId="34" borderId="133" xfId="136" applyFont="1" applyFill="1" applyBorder="1" applyAlignment="1">
      <alignment horizontal="center" vertical="top" wrapText="1"/>
      <protection/>
    </xf>
    <xf numFmtId="0" fontId="141" fillId="34" borderId="17" xfId="140" applyFont="1" applyFill="1" applyBorder="1" applyAlignment="1">
      <alignment horizontal="center" vertical="top"/>
      <protection/>
    </xf>
    <xf numFmtId="0" fontId="141" fillId="34" borderId="0" xfId="140" applyFont="1" applyFill="1" applyBorder="1" applyAlignment="1">
      <alignment horizontal="center" vertical="top"/>
      <protection/>
    </xf>
    <xf numFmtId="0" fontId="141" fillId="34" borderId="19" xfId="140" applyFont="1" applyFill="1" applyBorder="1" applyAlignment="1">
      <alignment horizontal="center" vertical="top"/>
      <protection/>
    </xf>
    <xf numFmtId="0" fontId="141" fillId="34" borderId="17" xfId="140" applyFont="1" applyFill="1" applyBorder="1" applyAlignment="1">
      <alignment horizontal="center" vertical="top" wrapText="1"/>
      <protection/>
    </xf>
    <xf numFmtId="4" fontId="135" fillId="34" borderId="131" xfId="93" applyNumberFormat="1" applyFont="1" applyFill="1" applyBorder="1" applyAlignment="1">
      <alignment horizontal="center" vertical="top"/>
    </xf>
    <xf numFmtId="4" fontId="135" fillId="34" borderId="124" xfId="93" applyNumberFormat="1" applyFont="1" applyFill="1" applyBorder="1" applyAlignment="1">
      <alignment horizontal="center" vertical="top"/>
    </xf>
    <xf numFmtId="0" fontId="137" fillId="34" borderId="0" xfId="140" applyFont="1" applyFill="1" applyBorder="1" applyAlignment="1">
      <alignment horizontal="center" vertical="top"/>
      <protection/>
    </xf>
    <xf numFmtId="0" fontId="137" fillId="34" borderId="19" xfId="140" applyFont="1" applyFill="1" applyBorder="1" applyAlignment="1">
      <alignment horizontal="center" vertical="top"/>
      <protection/>
    </xf>
    <xf numFmtId="4" fontId="137" fillId="34" borderId="163" xfId="135" applyNumberFormat="1" applyFont="1" applyFill="1" applyBorder="1" applyAlignment="1">
      <alignment horizontal="center" vertical="center"/>
      <protection/>
    </xf>
    <xf numFmtId="4" fontId="137" fillId="34" borderId="118" xfId="135" applyNumberFormat="1" applyFont="1" applyFill="1" applyBorder="1" applyAlignment="1">
      <alignment horizontal="center" vertical="center"/>
      <protection/>
    </xf>
    <xf numFmtId="4" fontId="137" fillId="34" borderId="164" xfId="135" applyNumberFormat="1" applyFont="1" applyFill="1" applyBorder="1" applyAlignment="1">
      <alignment horizontal="center" vertical="center"/>
      <protection/>
    </xf>
    <xf numFmtId="4" fontId="137" fillId="34" borderId="69" xfId="135" applyNumberFormat="1" applyFont="1" applyFill="1" applyBorder="1" applyAlignment="1">
      <alignment horizontal="center" vertical="center"/>
      <protection/>
    </xf>
    <xf numFmtId="4" fontId="137" fillId="34" borderId="61" xfId="135" applyNumberFormat="1" applyFont="1" applyFill="1" applyBorder="1" applyAlignment="1">
      <alignment horizontal="center" vertical="center"/>
      <protection/>
    </xf>
    <xf numFmtId="4" fontId="137" fillId="34" borderId="165" xfId="135" applyNumberFormat="1" applyFont="1" applyFill="1" applyBorder="1" applyAlignment="1">
      <alignment horizontal="center" vertical="center"/>
      <protection/>
    </xf>
    <xf numFmtId="0" fontId="144" fillId="0" borderId="28" xfId="0" applyFont="1" applyBorder="1" applyAlignment="1">
      <alignment horizontal="center" vertical="center"/>
    </xf>
    <xf numFmtId="0" fontId="144" fillId="43" borderId="166" xfId="0" applyFont="1" applyFill="1" applyBorder="1" applyAlignment="1">
      <alignment horizontal="center" vertical="center"/>
    </xf>
    <xf numFmtId="0" fontId="144" fillId="43" borderId="103" xfId="0" applyFont="1" applyFill="1" applyBorder="1" applyAlignment="1">
      <alignment horizontal="center" vertical="center"/>
    </xf>
    <xf numFmtId="0" fontId="144" fillId="43" borderId="167" xfId="0" applyFont="1" applyFill="1" applyBorder="1" applyAlignment="1">
      <alignment horizontal="center" vertical="center"/>
    </xf>
    <xf numFmtId="0" fontId="147" fillId="0" borderId="15" xfId="0" applyFont="1" applyBorder="1" applyAlignment="1">
      <alignment horizontal="center"/>
    </xf>
    <xf numFmtId="0" fontId="143" fillId="0" borderId="15" xfId="0" applyFont="1" applyBorder="1" applyAlignment="1">
      <alignment horizontal="center"/>
    </xf>
    <xf numFmtId="0" fontId="143" fillId="0" borderId="168" xfId="0" applyFont="1" applyBorder="1" applyAlignment="1">
      <alignment horizontal="center"/>
    </xf>
    <xf numFmtId="0" fontId="148" fillId="0" borderId="18" xfId="0" applyFont="1" applyBorder="1" applyAlignment="1">
      <alignment horizontal="center"/>
    </xf>
    <xf numFmtId="0" fontId="149" fillId="0" borderId="18" xfId="0" applyFont="1" applyBorder="1" applyAlignment="1">
      <alignment horizontal="center"/>
    </xf>
    <xf numFmtId="0" fontId="149" fillId="0" borderId="97" xfId="0" applyFont="1" applyBorder="1" applyAlignment="1">
      <alignment horizontal="center"/>
    </xf>
    <xf numFmtId="0" fontId="148" fillId="0" borderId="32" xfId="0" applyFont="1" applyBorder="1" applyAlignment="1">
      <alignment horizontal="center"/>
    </xf>
    <xf numFmtId="0" fontId="148" fillId="0" borderId="97" xfId="0" applyFont="1" applyBorder="1" applyAlignment="1">
      <alignment horizontal="center"/>
    </xf>
    <xf numFmtId="0" fontId="142" fillId="0" borderId="0" xfId="0" applyFont="1" applyAlignment="1">
      <alignment horizontal="left"/>
    </xf>
    <xf numFmtId="0" fontId="142" fillId="0" borderId="95" xfId="0" applyFont="1" applyBorder="1" applyAlignment="1">
      <alignment horizontal="left"/>
    </xf>
    <xf numFmtId="0" fontId="143" fillId="0" borderId="0" xfId="0" applyFont="1" applyAlignment="1">
      <alignment horizontal="left"/>
    </xf>
    <xf numFmtId="0" fontId="143" fillId="0" borderId="95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37" fillId="0" borderId="95" xfId="0" applyFont="1" applyBorder="1" applyAlignment="1">
      <alignment horizontal="center"/>
    </xf>
    <xf numFmtId="0" fontId="142" fillId="0" borderId="0" xfId="0" applyFont="1" applyBorder="1" applyAlignment="1">
      <alignment horizontal="left"/>
    </xf>
    <xf numFmtId="0" fontId="142" fillId="0" borderId="0" xfId="0" applyFont="1" applyBorder="1" applyAlignment="1">
      <alignment horizontal="left" wrapText="1"/>
    </xf>
    <xf numFmtId="0" fontId="142" fillId="0" borderId="95" xfId="0" applyFont="1" applyBorder="1" applyAlignment="1">
      <alignment horizontal="left" wrapText="1"/>
    </xf>
    <xf numFmtId="0" fontId="145" fillId="0" borderId="18" xfId="0" applyFont="1" applyBorder="1" applyAlignment="1">
      <alignment horizontal="center"/>
    </xf>
    <xf numFmtId="0" fontId="145" fillId="0" borderId="97" xfId="0" applyFont="1" applyBorder="1" applyAlignment="1">
      <alignment horizontal="center"/>
    </xf>
    <xf numFmtId="0" fontId="142" fillId="0" borderId="0" xfId="0" applyFont="1" applyAlignment="1">
      <alignment horizontal="center"/>
    </xf>
    <xf numFmtId="0" fontId="142" fillId="0" borderId="95" xfId="0" applyFont="1" applyBorder="1" applyAlignment="1">
      <alignment horizontal="center"/>
    </xf>
    <xf numFmtId="0" fontId="146" fillId="0" borderId="0" xfId="0" applyFont="1" applyBorder="1" applyAlignment="1">
      <alignment/>
    </xf>
    <xf numFmtId="0" fontId="146" fillId="0" borderId="95" xfId="0" applyFont="1" applyBorder="1" applyAlignment="1">
      <alignment/>
    </xf>
    <xf numFmtId="0" fontId="143" fillId="0" borderId="49" xfId="0" applyFont="1" applyBorder="1" applyAlignment="1">
      <alignment horizontal="center"/>
    </xf>
    <xf numFmtId="0" fontId="143" fillId="0" borderId="0" xfId="0" applyFont="1" applyAlignment="1">
      <alignment horizontal="center"/>
    </xf>
    <xf numFmtId="0" fontId="143" fillId="0" borderId="95" xfId="0" applyFont="1" applyBorder="1" applyAlignment="1">
      <alignment horizontal="center"/>
    </xf>
    <xf numFmtId="0" fontId="40" fillId="0" borderId="105" xfId="0" applyFont="1" applyBorder="1" applyAlignment="1">
      <alignment horizontal="right"/>
    </xf>
    <xf numFmtId="0" fontId="40" fillId="0" borderId="169" xfId="0" applyFont="1" applyBorder="1" applyAlignment="1">
      <alignment horizontal="right"/>
    </xf>
    <xf numFmtId="0" fontId="40" fillId="0" borderId="170" xfId="0" applyFont="1" applyBorder="1" applyAlignment="1">
      <alignment horizontal="right"/>
    </xf>
    <xf numFmtId="0" fontId="40" fillId="0" borderId="109" xfId="0" applyFont="1" applyBorder="1" applyAlignment="1">
      <alignment horizontal="right"/>
    </xf>
    <xf numFmtId="0" fontId="40" fillId="0" borderId="20" xfId="0" applyFont="1" applyBorder="1" applyAlignment="1">
      <alignment horizontal="right"/>
    </xf>
    <xf numFmtId="0" fontId="40" fillId="0" borderId="171" xfId="0" applyFont="1" applyBorder="1" applyAlignment="1">
      <alignment horizontal="right"/>
    </xf>
    <xf numFmtId="0" fontId="40" fillId="0" borderId="110" xfId="0" applyFont="1" applyBorder="1" applyAlignment="1">
      <alignment horizontal="right"/>
    </xf>
    <xf numFmtId="0" fontId="40" fillId="0" borderId="33" xfId="0" applyFont="1" applyBorder="1" applyAlignment="1">
      <alignment horizontal="right"/>
    </xf>
    <xf numFmtId="0" fontId="40" fillId="0" borderId="172" xfId="0" applyFont="1" applyBorder="1" applyAlignment="1">
      <alignment horizontal="right"/>
    </xf>
    <xf numFmtId="0" fontId="39" fillId="0" borderId="166" xfId="0" applyFont="1" applyBorder="1" applyAlignment="1">
      <alignment horizontal="center" vertical="center"/>
    </xf>
    <xf numFmtId="0" fontId="39" fillId="0" borderId="103" xfId="0" applyFont="1" applyBorder="1" applyAlignment="1">
      <alignment horizontal="center" vertical="center"/>
    </xf>
    <xf numFmtId="0" fontId="39" fillId="0" borderId="167" xfId="0" applyFont="1" applyBorder="1" applyAlignment="1">
      <alignment horizontal="center" vertical="center"/>
    </xf>
    <xf numFmtId="0" fontId="40" fillId="0" borderId="173" xfId="0" applyFont="1" applyBorder="1" applyAlignment="1">
      <alignment horizontal="center" vertical="center"/>
    </xf>
    <xf numFmtId="0" fontId="40" fillId="0" borderId="174" xfId="0" applyFont="1" applyBorder="1" applyAlignment="1">
      <alignment horizontal="center" vertical="center"/>
    </xf>
    <xf numFmtId="0" fontId="40" fillId="0" borderId="173" xfId="0" applyFont="1" applyBorder="1" applyAlignment="1">
      <alignment horizontal="center" vertical="center" wrapText="1"/>
    </xf>
    <xf numFmtId="0" fontId="40" fillId="0" borderId="174" xfId="0" applyFont="1" applyBorder="1" applyAlignment="1">
      <alignment horizontal="center" vertical="center" wrapText="1"/>
    </xf>
    <xf numFmtId="0" fontId="40" fillId="0" borderId="166" xfId="0" applyFont="1" applyBorder="1" applyAlignment="1">
      <alignment horizontal="center" vertical="center"/>
    </xf>
    <xf numFmtId="0" fontId="40" fillId="0" borderId="103" xfId="0" applyFont="1" applyBorder="1" applyAlignment="1">
      <alignment horizontal="center" vertical="center"/>
    </xf>
    <xf numFmtId="0" fontId="40" fillId="0" borderId="167" xfId="0" applyFont="1" applyBorder="1" applyAlignment="1">
      <alignment horizontal="center" vertical="center"/>
    </xf>
    <xf numFmtId="0" fontId="121" fillId="2" borderId="34" xfId="0" applyFont="1" applyFill="1" applyBorder="1" applyAlignment="1">
      <alignment horizontal="left"/>
    </xf>
    <xf numFmtId="0" fontId="121" fillId="2" borderId="34" xfId="0" applyFont="1" applyFill="1" applyBorder="1" applyAlignment="1">
      <alignment horizontal="center"/>
    </xf>
    <xf numFmtId="0" fontId="118" fillId="45" borderId="22" xfId="0" applyFont="1" applyFill="1" applyBorder="1" applyAlignment="1">
      <alignment horizontal="center"/>
    </xf>
    <xf numFmtId="0" fontId="118" fillId="46" borderId="13" xfId="0" applyFont="1" applyFill="1" applyBorder="1" applyAlignment="1">
      <alignment horizontal="center"/>
    </xf>
    <xf numFmtId="0" fontId="118" fillId="47" borderId="175" xfId="0" applyFont="1" applyFill="1" applyBorder="1" applyAlignment="1">
      <alignment horizontal="center"/>
    </xf>
    <xf numFmtId="0" fontId="118" fillId="48" borderId="11" xfId="0" applyFont="1" applyFill="1" applyBorder="1" applyAlignment="1">
      <alignment horizontal="center"/>
    </xf>
    <xf numFmtId="0" fontId="118" fillId="49" borderId="22" xfId="0" applyFont="1" applyFill="1" applyBorder="1" applyAlignment="1">
      <alignment horizontal="center"/>
    </xf>
    <xf numFmtId="0" fontId="118" fillId="50" borderId="13" xfId="0" applyFont="1" applyFill="1" applyBorder="1" applyAlignment="1">
      <alignment horizontal="center"/>
    </xf>
    <xf numFmtId="179" fontId="118" fillId="51" borderId="22" xfId="97" applyFont="1" applyFill="1" applyBorder="1" applyAlignment="1">
      <alignment horizontal="right" indent="1"/>
    </xf>
    <xf numFmtId="179" fontId="118" fillId="52" borderId="13" xfId="97" applyFont="1" applyFill="1" applyBorder="1" applyAlignment="1">
      <alignment horizontal="right" indent="1"/>
    </xf>
    <xf numFmtId="1" fontId="118" fillId="53" borderId="22" xfId="97" applyNumberFormat="1" applyFont="1" applyFill="1" applyBorder="1" applyAlignment="1">
      <alignment horizontal="center"/>
    </xf>
    <xf numFmtId="1" fontId="118" fillId="54" borderId="13" xfId="97" applyNumberFormat="1" applyFont="1" applyFill="1" applyBorder="1" applyAlignment="1">
      <alignment horizontal="center"/>
    </xf>
    <xf numFmtId="184" fontId="118" fillId="55" borderId="22" xfId="0" applyNumberFormat="1" applyFont="1" applyFill="1" applyBorder="1" applyAlignment="1">
      <alignment horizontal="center"/>
    </xf>
    <xf numFmtId="184" fontId="118" fillId="56" borderId="13" xfId="0" applyNumberFormat="1" applyFont="1" applyFill="1" applyBorder="1" applyAlignment="1">
      <alignment horizontal="center"/>
    </xf>
    <xf numFmtId="0" fontId="64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19" fillId="0" borderId="11" xfId="0" applyFont="1" applyFill="1" applyBorder="1" applyAlignment="1">
      <alignment horizontal="center"/>
    </xf>
    <xf numFmtId="0" fontId="126" fillId="57" borderId="176" xfId="0" applyFont="1" applyFill="1" applyBorder="1" applyAlignment="1">
      <alignment horizontal="center"/>
    </xf>
    <xf numFmtId="0" fontId="127" fillId="0" borderId="0" xfId="0" applyFont="1" applyAlignment="1">
      <alignment horizontal="center"/>
    </xf>
    <xf numFmtId="0" fontId="124" fillId="0" borderId="49" xfId="0" applyFont="1" applyBorder="1" applyAlignment="1">
      <alignment horizontal="left"/>
    </xf>
    <xf numFmtId="0" fontId="124" fillId="0" borderId="0" xfId="0" applyFont="1" applyBorder="1" applyAlignment="1">
      <alignment horizontal="left"/>
    </xf>
    <xf numFmtId="0" fontId="70" fillId="0" borderId="38" xfId="0" applyFont="1" applyBorder="1" applyAlignment="1">
      <alignment horizontal="center"/>
    </xf>
    <xf numFmtId="0" fontId="124" fillId="0" borderId="0" xfId="0" applyFont="1" applyBorder="1" applyAlignment="1">
      <alignment horizontal="right" wrapText="1"/>
    </xf>
  </cellXfs>
  <cellStyles count="14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10" xfId="44"/>
    <cellStyle name="Comma 10 2" xfId="45"/>
    <cellStyle name="Comma 10 2 2" xfId="46"/>
    <cellStyle name="Comma 10 3" xfId="47"/>
    <cellStyle name="Comma 11" xfId="48"/>
    <cellStyle name="Comma 12" xfId="49"/>
    <cellStyle name="Comma 12 2" xfId="50"/>
    <cellStyle name="Comma 13" xfId="51"/>
    <cellStyle name="Comma 14" xfId="52"/>
    <cellStyle name="Comma 2" xfId="53"/>
    <cellStyle name="Comma 2 10" xfId="54"/>
    <cellStyle name="Comma 2 18" xfId="55"/>
    <cellStyle name="Comma 2 18 2" xfId="56"/>
    <cellStyle name="Comma 2 2" xfId="57"/>
    <cellStyle name="Comma 2 2 2" xfId="58"/>
    <cellStyle name="Comma 2 3" xfId="59"/>
    <cellStyle name="Comma 23" xfId="60"/>
    <cellStyle name="Comma 23 2" xfId="61"/>
    <cellStyle name="Comma 3" xfId="62"/>
    <cellStyle name="Comma 3 2" xfId="63"/>
    <cellStyle name="Comma 3 3" xfId="64"/>
    <cellStyle name="Comma 3 3 2" xfId="65"/>
    <cellStyle name="Comma 37" xfId="66"/>
    <cellStyle name="Comma 37 2" xfId="67"/>
    <cellStyle name="Comma 37 3" xfId="68"/>
    <cellStyle name="Comma 38" xfId="69"/>
    <cellStyle name="Comma 38 2" xfId="70"/>
    <cellStyle name="Comma 4" xfId="71"/>
    <cellStyle name="Comma 4 2" xfId="72"/>
    <cellStyle name="Comma 4 2 2" xfId="73"/>
    <cellStyle name="Comma 4 3" xfId="74"/>
    <cellStyle name="Comma 4 4 3" xfId="75"/>
    <cellStyle name="Comma 5" xfId="76"/>
    <cellStyle name="Comma 5 2" xfId="77"/>
    <cellStyle name="Comma 5 3" xfId="78"/>
    <cellStyle name="Comma 5 4" xfId="79"/>
    <cellStyle name="Comma 6" xfId="80"/>
    <cellStyle name="Comma 6 2" xfId="81"/>
    <cellStyle name="Comma 7" xfId="82"/>
    <cellStyle name="Comma 7 2" xfId="83"/>
    <cellStyle name="Comma 7 2 2" xfId="84"/>
    <cellStyle name="Comma 7 3" xfId="85"/>
    <cellStyle name="Comma 7 3 2" xfId="86"/>
    <cellStyle name="Comma 7 4" xfId="87"/>
    <cellStyle name="Comma 8" xfId="88"/>
    <cellStyle name="Comma 8 2" xfId="89"/>
    <cellStyle name="Comma 9" xfId="90"/>
    <cellStyle name="Comma 9 2" xfId="91"/>
    <cellStyle name="Comma_Fincha hospital BOQ  3 11" xfId="92"/>
    <cellStyle name="Comma_SUDAN LIBRARY 2" xfId="93"/>
    <cellStyle name="Comma_Wolkite BOQ 2" xfId="94"/>
    <cellStyle name="Currency 2" xfId="95"/>
    <cellStyle name="Input" xfId="96"/>
    <cellStyle name="Comma" xfId="97"/>
    <cellStyle name="Comma [0]" xfId="98"/>
    <cellStyle name="Neutrale" xfId="99"/>
    <cellStyle name="Normal 10" xfId="100"/>
    <cellStyle name="Normal 11" xfId="101"/>
    <cellStyle name="Normal 12" xfId="102"/>
    <cellStyle name="Normal 13" xfId="103"/>
    <cellStyle name="Normal 14" xfId="104"/>
    <cellStyle name="Normal 15" xfId="105"/>
    <cellStyle name="Normal 18" xfId="106"/>
    <cellStyle name="Normal 19" xfId="107"/>
    <cellStyle name="Normal 2" xfId="108"/>
    <cellStyle name="Normal 2 10" xfId="109"/>
    <cellStyle name="Normal 2 2" xfId="110"/>
    <cellStyle name="Normal 2 2 2 2" xfId="111"/>
    <cellStyle name="Normal 2 2 4" xfId="112"/>
    <cellStyle name="Normal 2 3" xfId="113"/>
    <cellStyle name="Normal 2 4" xfId="114"/>
    <cellStyle name="Normal 2 5" xfId="115"/>
    <cellStyle name="Normal 2 6" xfId="116"/>
    <cellStyle name="Normal 2 7" xfId="117"/>
    <cellStyle name="Normal 24" xfId="118"/>
    <cellStyle name="Normal 3" xfId="119"/>
    <cellStyle name="Normal 3 2" xfId="120"/>
    <cellStyle name="Normal 4" xfId="121"/>
    <cellStyle name="Normal 5" xfId="122"/>
    <cellStyle name="Normal 5 2" xfId="123"/>
    <cellStyle name="Normal 6" xfId="124"/>
    <cellStyle name="Normal 6 2" xfId="125"/>
    <cellStyle name="Normal 6 3" xfId="126"/>
    <cellStyle name="Normal 7" xfId="127"/>
    <cellStyle name="Normal 7 2" xfId="128"/>
    <cellStyle name="Normal 8" xfId="129"/>
    <cellStyle name="Normal 8 2" xfId="130"/>
    <cellStyle name="Normal 8 3" xfId="131"/>
    <cellStyle name="Normal 9" xfId="132"/>
    <cellStyle name="Normal 9 2" xfId="133"/>
    <cellStyle name="Normal 9 3" xfId="134"/>
    <cellStyle name="Normal_250 Villa checked " xfId="135"/>
    <cellStyle name="Normal_Adama Rev 2" xfId="136"/>
    <cellStyle name="Normal_awassa cost efficent 2" xfId="137"/>
    <cellStyle name="Normal_DORMITORY TYPE 2 AT AXUM   EXPANSION SOIL WITH TV ROOM" xfId="138"/>
    <cellStyle name="Normal_EEPCO" xfId="139"/>
    <cellStyle name="Normal_sara1" xfId="140"/>
    <cellStyle name="Nota" xfId="141"/>
    <cellStyle name="Output" xfId="142"/>
    <cellStyle name="Percent 2" xfId="143"/>
    <cellStyle name="Percent" xfId="144"/>
    <cellStyle name="Style 1" xfId="145"/>
    <cellStyle name="Testo avviso" xfId="146"/>
    <cellStyle name="Testo descrittivo" xfId="147"/>
    <cellStyle name="Titolo" xfId="148"/>
    <cellStyle name="Titolo 1" xfId="149"/>
    <cellStyle name="Titolo 2" xfId="150"/>
    <cellStyle name="Titolo 3" xfId="151"/>
    <cellStyle name="Titolo 4" xfId="152"/>
    <cellStyle name="Totale" xfId="153"/>
    <cellStyle name="Valore non valido" xfId="154"/>
    <cellStyle name="Valore valido" xfId="155"/>
    <cellStyle name="Currency" xfId="156"/>
    <cellStyle name="Currency [0]" xfId="157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361950</xdr:colOff>
      <xdr:row>1</xdr:row>
      <xdr:rowOff>0</xdr:rowOff>
    </xdr:from>
    <xdr:ext cx="17145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9667875" y="200025"/>
          <a:ext cx="1714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361950</xdr:colOff>
      <xdr:row>1</xdr:row>
      <xdr:rowOff>0</xdr:rowOff>
    </xdr:from>
    <xdr:ext cx="171450" cy="38100"/>
    <xdr:sp fLocksText="0">
      <xdr:nvSpPr>
        <xdr:cNvPr id="2" name="Text Box 2"/>
        <xdr:cNvSpPr txBox="1">
          <a:spLocks noChangeArrowheads="1"/>
        </xdr:cNvSpPr>
      </xdr:nvSpPr>
      <xdr:spPr>
        <a:xfrm>
          <a:off x="9667875" y="200025"/>
          <a:ext cx="1714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361950</xdr:colOff>
      <xdr:row>1</xdr:row>
      <xdr:rowOff>0</xdr:rowOff>
    </xdr:from>
    <xdr:ext cx="171450" cy="38100"/>
    <xdr:sp fLocksText="0">
      <xdr:nvSpPr>
        <xdr:cNvPr id="3" name="Text Box 3"/>
        <xdr:cNvSpPr txBox="1">
          <a:spLocks noChangeArrowheads="1"/>
        </xdr:cNvSpPr>
      </xdr:nvSpPr>
      <xdr:spPr>
        <a:xfrm>
          <a:off x="9667875" y="200025"/>
          <a:ext cx="1714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361950</xdr:colOff>
      <xdr:row>1</xdr:row>
      <xdr:rowOff>0</xdr:rowOff>
    </xdr:from>
    <xdr:ext cx="171450" cy="38100"/>
    <xdr:sp fLocksText="0">
      <xdr:nvSpPr>
        <xdr:cNvPr id="4" name="Text Box 4"/>
        <xdr:cNvSpPr txBox="1">
          <a:spLocks noChangeArrowheads="1"/>
        </xdr:cNvSpPr>
      </xdr:nvSpPr>
      <xdr:spPr>
        <a:xfrm>
          <a:off x="9667875" y="200025"/>
          <a:ext cx="1714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33</xdr:row>
      <xdr:rowOff>104775</xdr:rowOff>
    </xdr:from>
    <xdr:to>
      <xdr:col>4</xdr:col>
      <xdr:colOff>1047750</xdr:colOff>
      <xdr:row>39</xdr:row>
      <xdr:rowOff>66675</xdr:rowOff>
    </xdr:to>
    <xdr:grpSp>
      <xdr:nvGrpSpPr>
        <xdr:cNvPr id="1" name="Group 15"/>
        <xdr:cNvGrpSpPr>
          <a:grpSpLocks/>
        </xdr:cNvGrpSpPr>
      </xdr:nvGrpSpPr>
      <xdr:grpSpPr>
        <a:xfrm>
          <a:off x="1114425" y="8896350"/>
          <a:ext cx="6943725" cy="1390650"/>
          <a:chOff x="247650" y="7250617"/>
          <a:chExt cx="6943725" cy="1352046"/>
        </a:xfrm>
        <a:solidFill>
          <a:srgbClr val="FFFFFF"/>
        </a:solidFill>
      </xdr:grpSpPr>
      <xdr:grpSp>
        <xdr:nvGrpSpPr>
          <xdr:cNvPr id="2" name="Group 9"/>
          <xdr:cNvGrpSpPr>
            <a:grpSpLocks/>
          </xdr:cNvGrpSpPr>
        </xdr:nvGrpSpPr>
        <xdr:grpSpPr>
          <a:xfrm>
            <a:off x="247650" y="7743776"/>
            <a:ext cx="6943725" cy="858887"/>
            <a:chOff x="247650" y="7743825"/>
            <a:chExt cx="6943725" cy="858838"/>
          </a:xfrm>
          <a:solidFill>
            <a:srgbClr val="FFFFFF"/>
          </a:solidFill>
        </xdr:grpSpPr>
        <xdr:sp>
          <xdr:nvSpPr>
            <xdr:cNvPr id="3" name="Straight Connector 5"/>
            <xdr:cNvSpPr>
              <a:spLocks/>
            </xdr:cNvSpPr>
          </xdr:nvSpPr>
          <xdr:spPr>
            <a:xfrm>
              <a:off x="247650" y="7749407"/>
              <a:ext cx="137138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Straight Connector 6"/>
            <xdr:cNvSpPr>
              <a:spLocks/>
            </xdr:cNvSpPr>
          </xdr:nvSpPr>
          <xdr:spPr>
            <a:xfrm>
              <a:off x="2086001" y="7749407"/>
              <a:ext cx="136270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Straight Connector 7"/>
            <xdr:cNvSpPr>
              <a:spLocks/>
            </xdr:cNvSpPr>
          </xdr:nvSpPr>
          <xdr:spPr>
            <a:xfrm>
              <a:off x="3924352" y="7749407"/>
              <a:ext cx="137138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" name="Straight Connector 8"/>
            <xdr:cNvSpPr>
              <a:spLocks/>
            </xdr:cNvSpPr>
          </xdr:nvSpPr>
          <xdr:spPr>
            <a:xfrm>
              <a:off x="5819989" y="7749407"/>
              <a:ext cx="137138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" name="Straight Connector 19"/>
            <xdr:cNvSpPr>
              <a:spLocks/>
            </xdr:cNvSpPr>
          </xdr:nvSpPr>
          <xdr:spPr>
            <a:xfrm>
              <a:off x="2752599" y="8602663"/>
              <a:ext cx="18279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8" name="TextBox 10"/>
          <xdr:cNvSpPr txBox="1">
            <a:spLocks noChangeArrowheads="1"/>
          </xdr:cNvSpPr>
        </xdr:nvSpPr>
        <xdr:spPr>
          <a:xfrm>
            <a:off x="561854" y="7250617"/>
            <a:ext cx="781169" cy="2085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Contractor</a:t>
            </a:r>
          </a:p>
        </xdr:txBody>
      </xdr:sp>
      <xdr:sp>
        <xdr:nvSpPr>
          <xdr:cNvPr id="9" name="TextBox 12"/>
          <xdr:cNvSpPr txBox="1">
            <a:spLocks noChangeArrowheads="1"/>
          </xdr:cNvSpPr>
        </xdr:nvSpPr>
        <xdr:spPr>
          <a:xfrm>
            <a:off x="2342919" y="7259743"/>
            <a:ext cx="961706" cy="2085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Site Inspector</a:t>
            </a:r>
          </a:p>
        </xdr:txBody>
      </xdr:sp>
      <xdr:sp>
        <xdr:nvSpPr>
          <xdr:cNvPr id="10" name="TextBox 13"/>
          <xdr:cNvSpPr txBox="1">
            <a:spLocks noChangeArrowheads="1"/>
          </xdr:cNvSpPr>
        </xdr:nvSpPr>
        <xdr:spPr>
          <a:xfrm>
            <a:off x="4172591" y="7259743"/>
            <a:ext cx="953026" cy="2085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Qty. Surveyor</a:t>
            </a:r>
          </a:p>
        </xdr:txBody>
      </xdr:sp>
      <xdr:sp>
        <xdr:nvSpPr>
          <xdr:cNvPr id="11" name="TextBox 14"/>
          <xdr:cNvSpPr txBox="1">
            <a:spLocks noChangeArrowheads="1"/>
          </xdr:cNvSpPr>
        </xdr:nvSpPr>
        <xdr:spPr>
          <a:xfrm>
            <a:off x="6068227" y="7259743"/>
            <a:ext cx="953026" cy="2085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Resident Eng.</a:t>
            </a:r>
          </a:p>
        </xdr:txBody>
      </xdr:sp>
      <xdr:sp>
        <xdr:nvSpPr>
          <xdr:cNvPr id="12" name="TextBox 16"/>
          <xdr:cNvSpPr txBox="1">
            <a:spLocks noChangeArrowheads="1"/>
          </xdr:cNvSpPr>
        </xdr:nvSpPr>
        <xdr:spPr>
          <a:xfrm>
            <a:off x="2981742" y="8085505"/>
            <a:ext cx="1371386" cy="2085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Project</a:t>
            </a:r>
            <a:r>
              <a:rPr lang="en-US" cap="none" sz="1100" b="1" i="0" u="non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 Coordinator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User.USER-55BA1C35D5\Desktop\payment\E-1300Kpa%20Pay-05%20CHECKED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hiwot%20doc\list%20of%20contractors%20and%20details\HELEN%20H.MARIAM\Helen%20H.mariam%20E1%20300%20kpa%20final%20shop.xls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hiwot%20doc\Excavation%20data-re-yigletu\Excavation%20Data%20From%20site%20ins+re-yigletu,%20Jemmo%20II,%20%20(Autosaved)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manuel%20Work\JEMMO%202\Payment%20check\Main%20Contractors\Endalemaw%20Kebede\Pay%20-03\A-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iwot%20doc\list%20of%20contractors%20and%20details\BEHAILU%20YESEGATE\Behailu%20Y.%20final%20%20%20payment%20No%201%20to%2010\A-2-payment-10%20%20200Kpa%20res.%20Behailu%20Y.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manuel%20Work\JEMMO%202\Payment%20check\Main%20Contractors\Abiyot%20Solomon\Pay%20-%2001\A-2%20300Kpa%20Pay-05%20Abiyot.xlsm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Amanuel\Desktop\A-2%20Resi%20with%20diam%2016mm%20200KP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manuel%20Work\JEMMO%202\Payment%20check\Main%20Contractors\Addisu%20Tsige\Pay-03\A-2-payment-6%20TO%208%20%20Addisu%20T.Shop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iwot%20doc\list%20of%20contractors%20and%20details\YOKA%20CONSTRUCTION\Yoka%20cosntruction%20payment%206%20to%208\A-2%20300kpa-payment-6%20TO%208%20%20yoka%20re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Sitota\Desktop\Take%20Of%20for%20Payment\Dormitory%20BOQ-\D%20R\E-1%20%20Resi%20200Kpa%20Fina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ffice%20files\New%20folder%20(2)\New%20L3%20with%20out%20basment_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\Amanuel%20Work\JEMMO%202\Payment%20check\Solomon%20Tesfaye\Corrected\Pay-02\E-1%20300Kpa%20Pay-08%20Solomon%20Ts%2020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hiwot%20doc\list%20of%20contractors%20and%20details\BEHAILU%20YESEGATE\Behailu%20Y.%20final%20%20%20payment%20No%201%20to%2010\E-1%20200Kpa%20Pay-08%20withoutshop%20for%20Behailu%20Y.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hiwot%20doc\list%20of%20contractors%20and%20details\ESHETU%20YIRDAW\Eshetu%20Yirdaw%20payment%2008%20final\E-1%20200Kpa%20Pay-08%20withoutshop%20Eshetu%20Yirdaw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hiwot%20doc\files%20from%20mulat\Eyassu%202nd%20payment\E-1%20%20Blk%20132%20Res.%20payment%2006%20&amp;%2010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hiwot%20doc\Excavation%20data-re-yigletu\Excavation%20Data%20for%20stone%20masonry-RE-Yigletu,%20Jemmo%20II,%20%20(Autosaved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User.USER-55BA1C35D5\Application%20Data\Microsoft\Excel\E-1%20200Kpa%20With%20Super%20StructureTakeoff%20for%20Plastering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User.USER-97E8F5706C\Desktop\Top%20tie%20beam\B-131%20E-1%20200Kpa%20Teshale.%20Resi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manuel%20Work\JEMMO%202\Takeoff%20Sheets%20&amp;%20Bill%20off%20Quantity\Requested%20takeoff%20sheet%20based%20on%20dec%2010-2009%20dwg\A-2%20Based%20on%20Modified%20Original\A-1%20200Kpa%20ShopTakeoff%20Aman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-Cirteficate"/>
      <sheetName val="Block Summary"/>
      <sheetName val="Summary"/>
      <sheetName val="Sub Structure BC = 300"/>
      <sheetName val="E-1 300kp Res. Sub St."/>
      <sheetName val="RB E-1 300kp Res. Sub St."/>
      <sheetName val="Ar &amp; St"/>
      <sheetName val="E-1 300kp Res. Sup St."/>
      <sheetName val="RB E-1 300kp Res. Super St."/>
    </sheetNames>
    <sheetDataSet>
      <sheetData sheetId="4">
        <row r="1">
          <cell r="A1" t="str">
            <v>````</v>
          </cell>
          <cell r="B1" t="str">
            <v>Project: Low Cost Housing Development Project</v>
          </cell>
        </row>
        <row r="2">
          <cell r="B2" t="str">
            <v>Location: Jemmo II</v>
          </cell>
        </row>
        <row r="3">
          <cell r="B3" t="str">
            <v>Client: Nifasilk Lafto Sub-City</v>
          </cell>
        </row>
        <row r="4">
          <cell r="B4" t="str">
            <v>Contractor: </v>
          </cell>
        </row>
        <row r="5">
          <cell r="B5" t="str">
            <v>Consultant: MGM Consult PLC</v>
          </cell>
        </row>
        <row r="6">
          <cell r="A6" t="str">
            <v>Code</v>
          </cell>
          <cell r="B6" t="str">
            <v>Timizing</v>
          </cell>
          <cell r="E6" t="str">
            <v>Dimension</v>
          </cell>
          <cell r="F6" t="str">
            <v>Qty</v>
          </cell>
        </row>
        <row r="11">
          <cell r="B11">
            <v>1</v>
          </cell>
          <cell r="C11">
            <v>1</v>
          </cell>
          <cell r="D11">
            <v>1</v>
          </cell>
          <cell r="E11">
            <v>35.52</v>
          </cell>
        </row>
        <row r="12">
          <cell r="E12">
            <v>12.4</v>
          </cell>
        </row>
        <row r="13">
          <cell r="A13" t="str">
            <v>B1.1</v>
          </cell>
          <cell r="F13">
            <v>440.45</v>
          </cell>
        </row>
        <row r="16">
          <cell r="B16">
            <v>1</v>
          </cell>
          <cell r="C16">
            <v>1</v>
          </cell>
          <cell r="D16">
            <v>1</v>
          </cell>
          <cell r="E16">
            <v>35.52</v>
          </cell>
        </row>
        <row r="17">
          <cell r="E17">
            <v>12.4</v>
          </cell>
        </row>
        <row r="18">
          <cell r="E18">
            <v>0.4</v>
          </cell>
        </row>
        <row r="19">
          <cell r="A19" t="str">
            <v>B1.2</v>
          </cell>
          <cell r="F19">
            <v>176.18</v>
          </cell>
        </row>
        <row r="24">
          <cell r="B24">
            <v>1</v>
          </cell>
          <cell r="C24">
            <v>1</v>
          </cell>
          <cell r="D24">
            <v>2</v>
          </cell>
          <cell r="E24">
            <v>4.7</v>
          </cell>
        </row>
        <row r="25">
          <cell r="E25">
            <v>1</v>
          </cell>
        </row>
        <row r="26">
          <cell r="E26">
            <v>0.9</v>
          </cell>
        </row>
        <row r="27">
          <cell r="F27">
            <v>8.46</v>
          </cell>
        </row>
        <row r="28">
          <cell r="B28">
            <v>1</v>
          </cell>
          <cell r="C28">
            <v>1</v>
          </cell>
          <cell r="D28">
            <v>1</v>
          </cell>
          <cell r="E28">
            <v>10.17</v>
          </cell>
        </row>
        <row r="29">
          <cell r="E29">
            <v>1</v>
          </cell>
        </row>
        <row r="30">
          <cell r="E30">
            <v>0.9</v>
          </cell>
        </row>
        <row r="31">
          <cell r="F31">
            <v>9.15</v>
          </cell>
        </row>
        <row r="32">
          <cell r="B32">
            <v>1</v>
          </cell>
          <cell r="C32">
            <v>1</v>
          </cell>
          <cell r="D32">
            <v>1</v>
          </cell>
          <cell r="E32">
            <v>4.7</v>
          </cell>
        </row>
        <row r="33">
          <cell r="E33">
            <v>1</v>
          </cell>
        </row>
        <row r="34">
          <cell r="E34">
            <v>0.9</v>
          </cell>
        </row>
        <row r="35">
          <cell r="F35">
            <v>4.23</v>
          </cell>
        </row>
        <row r="36">
          <cell r="B36">
            <v>1</v>
          </cell>
          <cell r="C36">
            <v>1</v>
          </cell>
          <cell r="D36">
            <v>1</v>
          </cell>
          <cell r="E36">
            <v>15.670000000000002</v>
          </cell>
        </row>
        <row r="37">
          <cell r="E37">
            <v>1</v>
          </cell>
        </row>
        <row r="38">
          <cell r="E38">
            <v>0.9</v>
          </cell>
        </row>
        <row r="39">
          <cell r="F39">
            <v>14.1</v>
          </cell>
        </row>
        <row r="40">
          <cell r="A40" t="str">
            <v>B1.3</v>
          </cell>
          <cell r="F40">
            <v>35.94</v>
          </cell>
        </row>
        <row r="45">
          <cell r="B45">
            <v>1</v>
          </cell>
          <cell r="C45">
            <v>1</v>
          </cell>
          <cell r="D45">
            <v>4</v>
          </cell>
          <cell r="E45">
            <v>2.8</v>
          </cell>
        </row>
        <row r="46">
          <cell r="E46">
            <v>2.8</v>
          </cell>
        </row>
        <row r="47">
          <cell r="E47">
            <v>1.5</v>
          </cell>
        </row>
        <row r="48">
          <cell r="F48">
            <v>47.04</v>
          </cell>
        </row>
        <row r="49">
          <cell r="B49">
            <v>1</v>
          </cell>
          <cell r="C49">
            <v>1</v>
          </cell>
          <cell r="D49">
            <v>8</v>
          </cell>
          <cell r="E49">
            <v>2.7</v>
          </cell>
        </row>
        <row r="50">
          <cell r="E50">
            <v>2.7</v>
          </cell>
        </row>
        <row r="51">
          <cell r="E51">
            <v>1.5</v>
          </cell>
        </row>
        <row r="52">
          <cell r="F52">
            <v>87.48</v>
          </cell>
        </row>
        <row r="53">
          <cell r="B53">
            <v>1</v>
          </cell>
          <cell r="C53">
            <v>1</v>
          </cell>
          <cell r="D53">
            <v>8</v>
          </cell>
          <cell r="E53">
            <v>2.3</v>
          </cell>
        </row>
        <row r="54">
          <cell r="E54">
            <v>2.3</v>
          </cell>
        </row>
        <row r="55">
          <cell r="E55">
            <v>1.5</v>
          </cell>
        </row>
        <row r="56">
          <cell r="F56">
            <v>63.48</v>
          </cell>
        </row>
        <row r="57">
          <cell r="B57">
            <v>1</v>
          </cell>
          <cell r="C57">
            <v>1</v>
          </cell>
          <cell r="D57">
            <v>4</v>
          </cell>
          <cell r="E57">
            <v>2</v>
          </cell>
        </row>
        <row r="58">
          <cell r="E58">
            <v>2</v>
          </cell>
        </row>
        <row r="59">
          <cell r="E59">
            <v>1.5</v>
          </cell>
        </row>
        <row r="60">
          <cell r="F60">
            <v>24</v>
          </cell>
        </row>
        <row r="61">
          <cell r="A61" t="str">
            <v>B1.4</v>
          </cell>
          <cell r="F61">
            <v>222</v>
          </cell>
        </row>
        <row r="66">
          <cell r="B66">
            <v>1</v>
          </cell>
          <cell r="C66">
            <v>1</v>
          </cell>
          <cell r="D66">
            <v>1</v>
          </cell>
          <cell r="E66">
            <v>2</v>
          </cell>
        </row>
        <row r="67">
          <cell r="E67">
            <v>2</v>
          </cell>
        </row>
        <row r="68">
          <cell r="E68">
            <v>0.95</v>
          </cell>
        </row>
        <row r="69">
          <cell r="F69">
            <v>3.8</v>
          </cell>
        </row>
        <row r="70">
          <cell r="B70">
            <v>1</v>
          </cell>
          <cell r="C70">
            <v>1</v>
          </cell>
          <cell r="D70">
            <v>1</v>
          </cell>
          <cell r="E70">
            <v>2.3</v>
          </cell>
        </row>
        <row r="71">
          <cell r="E71">
            <v>2.3</v>
          </cell>
        </row>
        <row r="72">
          <cell r="E72">
            <v>1.1</v>
          </cell>
        </row>
        <row r="73">
          <cell r="F73">
            <v>5.82</v>
          </cell>
        </row>
        <row r="74">
          <cell r="B74">
            <v>1</v>
          </cell>
          <cell r="C74">
            <v>1</v>
          </cell>
          <cell r="D74">
            <v>1</v>
          </cell>
          <cell r="E74">
            <v>2</v>
          </cell>
        </row>
        <row r="75">
          <cell r="E75">
            <v>2</v>
          </cell>
        </row>
        <row r="76">
          <cell r="E76">
            <v>0.95</v>
          </cell>
        </row>
        <row r="77">
          <cell r="F77">
            <v>3.8</v>
          </cell>
        </row>
        <row r="78">
          <cell r="B78">
            <v>1</v>
          </cell>
          <cell r="C78">
            <v>1</v>
          </cell>
          <cell r="D78">
            <v>1</v>
          </cell>
          <cell r="E78">
            <v>2.7</v>
          </cell>
        </row>
        <row r="79">
          <cell r="E79">
            <v>2.7</v>
          </cell>
        </row>
        <row r="80">
          <cell r="E80">
            <v>0.85</v>
          </cell>
        </row>
        <row r="81">
          <cell r="F81">
            <v>6.2</v>
          </cell>
        </row>
        <row r="82">
          <cell r="B82">
            <v>1</v>
          </cell>
          <cell r="C82">
            <v>1</v>
          </cell>
          <cell r="D82">
            <v>1</v>
          </cell>
          <cell r="E82">
            <v>2.8</v>
          </cell>
        </row>
        <row r="83">
          <cell r="E83">
            <v>2.8</v>
          </cell>
        </row>
        <row r="84">
          <cell r="E84">
            <v>0.5</v>
          </cell>
        </row>
        <row r="85">
          <cell r="F85">
            <v>3.92</v>
          </cell>
        </row>
        <row r="86">
          <cell r="B86">
            <v>1</v>
          </cell>
          <cell r="C86">
            <v>1</v>
          </cell>
          <cell r="D86">
            <v>1</v>
          </cell>
          <cell r="E86">
            <v>2.7</v>
          </cell>
        </row>
        <row r="87">
          <cell r="E87">
            <v>2.7</v>
          </cell>
        </row>
        <row r="88">
          <cell r="E88">
            <v>0.95</v>
          </cell>
        </row>
        <row r="89">
          <cell r="F89">
            <v>6.93</v>
          </cell>
        </row>
        <row r="90">
          <cell r="B90">
            <v>1</v>
          </cell>
          <cell r="C90">
            <v>1</v>
          </cell>
          <cell r="D90">
            <v>1</v>
          </cell>
          <cell r="E90">
            <v>2.7</v>
          </cell>
        </row>
        <row r="91">
          <cell r="E91">
            <v>2.7</v>
          </cell>
        </row>
        <row r="92">
          <cell r="E92">
            <v>0.85</v>
          </cell>
        </row>
        <row r="93">
          <cell r="F93">
            <v>6.2</v>
          </cell>
        </row>
        <row r="94">
          <cell r="B94">
            <v>1</v>
          </cell>
          <cell r="C94">
            <v>1</v>
          </cell>
          <cell r="D94">
            <v>1</v>
          </cell>
          <cell r="E94">
            <v>2.8</v>
          </cell>
        </row>
        <row r="95">
          <cell r="E95">
            <v>2.8</v>
          </cell>
        </row>
        <row r="96">
          <cell r="E96">
            <v>0.95</v>
          </cell>
        </row>
        <row r="97">
          <cell r="F97">
            <v>7.45</v>
          </cell>
        </row>
        <row r="98">
          <cell r="B98">
            <v>1</v>
          </cell>
          <cell r="C98">
            <v>1</v>
          </cell>
          <cell r="D98">
            <v>1</v>
          </cell>
          <cell r="E98">
            <v>2.3</v>
          </cell>
        </row>
        <row r="99">
          <cell r="E99">
            <v>2.3</v>
          </cell>
        </row>
        <row r="100">
          <cell r="E100">
            <v>0.95</v>
          </cell>
        </row>
        <row r="101">
          <cell r="F101">
            <v>5.03</v>
          </cell>
        </row>
        <row r="102">
          <cell r="B102">
            <v>1</v>
          </cell>
          <cell r="C102">
            <v>1</v>
          </cell>
          <cell r="D102">
            <v>1</v>
          </cell>
          <cell r="E102">
            <v>2.3</v>
          </cell>
        </row>
        <row r="103">
          <cell r="E103">
            <v>2.3</v>
          </cell>
        </row>
        <row r="104">
          <cell r="E104">
            <v>0.5</v>
          </cell>
        </row>
        <row r="105">
          <cell r="F105">
            <v>2.65</v>
          </cell>
        </row>
        <row r="106">
          <cell r="B106">
            <v>1</v>
          </cell>
          <cell r="C106">
            <v>1</v>
          </cell>
          <cell r="D106">
            <v>1</v>
          </cell>
          <cell r="E106">
            <v>2.7</v>
          </cell>
        </row>
        <row r="107">
          <cell r="E107">
            <v>2.7</v>
          </cell>
        </row>
        <row r="108">
          <cell r="E108">
            <v>0.95</v>
          </cell>
        </row>
        <row r="109">
          <cell r="F109">
            <v>6.93</v>
          </cell>
        </row>
        <row r="110">
          <cell r="B110">
            <v>1</v>
          </cell>
          <cell r="C110">
            <v>1</v>
          </cell>
          <cell r="D110">
            <v>1</v>
          </cell>
          <cell r="E110">
            <v>2.3</v>
          </cell>
        </row>
        <row r="111">
          <cell r="E111">
            <v>2.3</v>
          </cell>
        </row>
        <row r="112">
          <cell r="E112">
            <v>0.95</v>
          </cell>
        </row>
        <row r="113">
          <cell r="F113">
            <v>5.03</v>
          </cell>
        </row>
        <row r="114">
          <cell r="B114">
            <v>1</v>
          </cell>
          <cell r="C114">
            <v>1</v>
          </cell>
          <cell r="D114">
            <v>1</v>
          </cell>
          <cell r="E114">
            <v>2.3</v>
          </cell>
        </row>
        <row r="115">
          <cell r="E115">
            <v>2.3</v>
          </cell>
        </row>
        <row r="116">
          <cell r="E116">
            <v>0.55</v>
          </cell>
        </row>
        <row r="117">
          <cell r="F117">
            <v>2.91</v>
          </cell>
        </row>
        <row r="118">
          <cell r="B118">
            <v>1</v>
          </cell>
          <cell r="C118">
            <v>1</v>
          </cell>
          <cell r="D118">
            <v>1</v>
          </cell>
          <cell r="E118">
            <v>2.7</v>
          </cell>
        </row>
        <row r="119">
          <cell r="E119">
            <v>2.7</v>
          </cell>
        </row>
        <row r="120">
          <cell r="E120">
            <v>0.95</v>
          </cell>
        </row>
        <row r="121">
          <cell r="F121">
            <v>6.93</v>
          </cell>
        </row>
        <row r="122">
          <cell r="B122">
            <v>1</v>
          </cell>
          <cell r="C122">
            <v>1</v>
          </cell>
          <cell r="D122">
            <v>1</v>
          </cell>
          <cell r="E122">
            <v>2.3</v>
          </cell>
        </row>
        <row r="123">
          <cell r="E123">
            <v>2.3</v>
          </cell>
        </row>
        <row r="124">
          <cell r="E124">
            <v>0.95</v>
          </cell>
        </row>
        <row r="125">
          <cell r="F125">
            <v>5.03</v>
          </cell>
        </row>
        <row r="126">
          <cell r="B126">
            <v>1</v>
          </cell>
          <cell r="C126">
            <v>1</v>
          </cell>
          <cell r="D126">
            <v>1</v>
          </cell>
          <cell r="E126">
            <v>2.7</v>
          </cell>
        </row>
        <row r="127">
          <cell r="E127">
            <v>2.7</v>
          </cell>
        </row>
        <row r="128">
          <cell r="E128">
            <v>0.55</v>
          </cell>
        </row>
        <row r="129">
          <cell r="F129">
            <v>4.01</v>
          </cell>
        </row>
        <row r="130">
          <cell r="B130">
            <v>1</v>
          </cell>
          <cell r="C130">
            <v>1</v>
          </cell>
          <cell r="D130">
            <v>1</v>
          </cell>
          <cell r="E130">
            <v>2.8</v>
          </cell>
        </row>
        <row r="131">
          <cell r="E131">
            <v>2.8</v>
          </cell>
        </row>
        <row r="132">
          <cell r="E132">
            <v>0.95</v>
          </cell>
        </row>
        <row r="133">
          <cell r="F133">
            <v>7.45</v>
          </cell>
        </row>
        <row r="134">
          <cell r="B134">
            <v>1</v>
          </cell>
          <cell r="C134">
            <v>1</v>
          </cell>
          <cell r="D134">
            <v>1</v>
          </cell>
          <cell r="E134">
            <v>2.3</v>
          </cell>
        </row>
        <row r="135">
          <cell r="E135">
            <v>2.3</v>
          </cell>
        </row>
        <row r="136">
          <cell r="E136">
            <v>0.8</v>
          </cell>
        </row>
        <row r="137">
          <cell r="F137">
            <v>4.23</v>
          </cell>
        </row>
        <row r="138">
          <cell r="B138">
            <v>1</v>
          </cell>
          <cell r="C138">
            <v>1</v>
          </cell>
          <cell r="D138">
            <v>1</v>
          </cell>
          <cell r="E138">
            <v>2.7</v>
          </cell>
        </row>
        <row r="139">
          <cell r="E139">
            <v>2.7</v>
          </cell>
        </row>
        <row r="140">
          <cell r="E140">
            <v>0.55</v>
          </cell>
        </row>
        <row r="141">
          <cell r="F141">
            <v>4.01</v>
          </cell>
        </row>
        <row r="142">
          <cell r="B142">
            <v>1</v>
          </cell>
          <cell r="C142">
            <v>1</v>
          </cell>
          <cell r="D142">
            <v>1</v>
          </cell>
          <cell r="E142">
            <v>2.8</v>
          </cell>
        </row>
        <row r="143">
          <cell r="E143">
            <v>2.8</v>
          </cell>
        </row>
        <row r="144">
          <cell r="E144">
            <v>0.5</v>
          </cell>
        </row>
        <row r="145">
          <cell r="F145">
            <v>3.92</v>
          </cell>
        </row>
        <row r="146">
          <cell r="B146">
            <v>1</v>
          </cell>
          <cell r="C146">
            <v>1</v>
          </cell>
          <cell r="D146">
            <v>1</v>
          </cell>
          <cell r="E146">
            <v>2.7</v>
          </cell>
        </row>
        <row r="147">
          <cell r="E147">
            <v>2.7</v>
          </cell>
        </row>
        <row r="148">
          <cell r="E148">
            <v>0.95</v>
          </cell>
        </row>
        <row r="149">
          <cell r="F149">
            <v>6.93</v>
          </cell>
        </row>
        <row r="150">
          <cell r="B150">
            <v>1</v>
          </cell>
          <cell r="C150">
            <v>1</v>
          </cell>
          <cell r="D150">
            <v>1</v>
          </cell>
          <cell r="E150">
            <v>2</v>
          </cell>
        </row>
        <row r="151">
          <cell r="E151">
            <v>2</v>
          </cell>
        </row>
        <row r="152">
          <cell r="E152">
            <v>0.95</v>
          </cell>
        </row>
        <row r="153">
          <cell r="F153">
            <v>3.8</v>
          </cell>
        </row>
        <row r="154">
          <cell r="B154">
            <v>1</v>
          </cell>
          <cell r="C154">
            <v>1</v>
          </cell>
          <cell r="D154">
            <v>1</v>
          </cell>
          <cell r="E154">
            <v>2.3</v>
          </cell>
        </row>
        <row r="155">
          <cell r="E155">
            <v>2.3</v>
          </cell>
        </row>
        <row r="156">
          <cell r="E156">
            <v>0.7</v>
          </cell>
        </row>
        <row r="157">
          <cell r="F157">
            <v>3.7</v>
          </cell>
        </row>
        <row r="158">
          <cell r="B158">
            <v>1</v>
          </cell>
          <cell r="C158">
            <v>1</v>
          </cell>
          <cell r="D158">
            <v>1</v>
          </cell>
          <cell r="E158">
            <v>2</v>
          </cell>
        </row>
        <row r="159">
          <cell r="E159">
            <v>2</v>
          </cell>
        </row>
        <row r="160">
          <cell r="E160">
            <v>0.95</v>
          </cell>
        </row>
        <row r="161">
          <cell r="F161">
            <v>3.8</v>
          </cell>
        </row>
        <row r="162">
          <cell r="A162" t="str">
            <v>B1.5</v>
          </cell>
          <cell r="F162">
            <v>120.48</v>
          </cell>
        </row>
        <row r="167">
          <cell r="F167">
            <v>222</v>
          </cell>
        </row>
        <row r="168">
          <cell r="F168">
            <v>120.48</v>
          </cell>
        </row>
        <row r="170">
          <cell r="B170">
            <v>-1</v>
          </cell>
          <cell r="C170">
            <v>1</v>
          </cell>
          <cell r="D170">
            <v>4</v>
          </cell>
          <cell r="E170">
            <v>2.3</v>
          </cell>
        </row>
        <row r="171">
          <cell r="E171">
            <v>2.3</v>
          </cell>
        </row>
        <row r="172">
          <cell r="E172">
            <v>0.8</v>
          </cell>
        </row>
        <row r="173">
          <cell r="F173">
            <v>-16.93</v>
          </cell>
        </row>
        <row r="174">
          <cell r="B174">
            <v>-1</v>
          </cell>
          <cell r="C174">
            <v>1</v>
          </cell>
          <cell r="D174">
            <v>8</v>
          </cell>
          <cell r="E174">
            <v>2.2</v>
          </cell>
        </row>
        <row r="175">
          <cell r="E175">
            <v>2.2</v>
          </cell>
        </row>
        <row r="176">
          <cell r="E176">
            <v>0.75</v>
          </cell>
        </row>
        <row r="177">
          <cell r="F177">
            <v>-29.04</v>
          </cell>
        </row>
        <row r="178">
          <cell r="B178">
            <v>-1</v>
          </cell>
          <cell r="C178">
            <v>1</v>
          </cell>
          <cell r="D178">
            <v>8</v>
          </cell>
          <cell r="E178">
            <v>1.8</v>
          </cell>
        </row>
        <row r="179">
          <cell r="E179">
            <v>1.8</v>
          </cell>
        </row>
        <row r="180">
          <cell r="E180">
            <v>0.6000000000000001</v>
          </cell>
        </row>
        <row r="181">
          <cell r="F181">
            <v>-15.55</v>
          </cell>
        </row>
        <row r="182">
          <cell r="B182">
            <v>-1</v>
          </cell>
          <cell r="C182">
            <v>1</v>
          </cell>
          <cell r="D182">
            <v>4</v>
          </cell>
          <cell r="E182">
            <v>1.5</v>
          </cell>
        </row>
        <row r="183">
          <cell r="E183">
            <v>1.5</v>
          </cell>
        </row>
        <row r="184">
          <cell r="E184">
            <v>0.5</v>
          </cell>
        </row>
        <row r="185">
          <cell r="F185">
            <v>-4.5</v>
          </cell>
        </row>
        <row r="187">
          <cell r="B187">
            <v>-1</v>
          </cell>
          <cell r="C187">
            <v>1</v>
          </cell>
          <cell r="D187">
            <v>18</v>
          </cell>
          <cell r="E187">
            <v>0.25</v>
          </cell>
        </row>
        <row r="188">
          <cell r="E188">
            <v>0.4</v>
          </cell>
          <cell r="F188" t="str">
            <v> </v>
          </cell>
        </row>
        <row r="189">
          <cell r="E189">
            <v>1.65</v>
          </cell>
        </row>
        <row r="190">
          <cell r="F190">
            <v>-2.97</v>
          </cell>
        </row>
        <row r="191">
          <cell r="B191">
            <v>-1</v>
          </cell>
          <cell r="C191">
            <v>1</v>
          </cell>
          <cell r="D191">
            <v>6</v>
          </cell>
          <cell r="E191">
            <v>0.3</v>
          </cell>
        </row>
        <row r="192">
          <cell r="E192">
            <v>0.4</v>
          </cell>
        </row>
        <row r="193">
          <cell r="E193">
            <v>1.65</v>
          </cell>
        </row>
        <row r="194">
          <cell r="F194">
            <v>-1.19</v>
          </cell>
        </row>
        <row r="195">
          <cell r="A195" t="str">
            <v>B1.6</v>
          </cell>
          <cell r="F195">
            <v>-70.17999999999999</v>
          </cell>
        </row>
        <row r="200">
          <cell r="B200">
            <v>1</v>
          </cell>
          <cell r="C200">
            <v>1</v>
          </cell>
          <cell r="D200">
            <v>2</v>
          </cell>
          <cell r="E200">
            <v>4.7</v>
          </cell>
        </row>
        <row r="201">
          <cell r="E201">
            <v>1</v>
          </cell>
        </row>
        <row r="202">
          <cell r="E202">
            <v>0.5</v>
          </cell>
        </row>
        <row r="203">
          <cell r="F203">
            <v>4.7</v>
          </cell>
        </row>
        <row r="204">
          <cell r="B204">
            <v>1</v>
          </cell>
          <cell r="C204">
            <v>1</v>
          </cell>
          <cell r="D204">
            <v>1</v>
          </cell>
          <cell r="E204">
            <v>10.17</v>
          </cell>
        </row>
        <row r="205">
          <cell r="E205">
            <v>1</v>
          </cell>
        </row>
        <row r="206">
          <cell r="E206">
            <v>0.5</v>
          </cell>
        </row>
        <row r="207">
          <cell r="F207">
            <v>5.09</v>
          </cell>
        </row>
        <row r="208">
          <cell r="B208">
            <v>1</v>
          </cell>
          <cell r="C208">
            <v>1</v>
          </cell>
          <cell r="D208">
            <v>1</v>
          </cell>
          <cell r="E208">
            <v>4.7</v>
          </cell>
        </row>
        <row r="209">
          <cell r="E209">
            <v>1</v>
          </cell>
        </row>
        <row r="210">
          <cell r="E210">
            <v>0.5</v>
          </cell>
        </row>
        <row r="211">
          <cell r="F211">
            <v>2.35</v>
          </cell>
        </row>
        <row r="212">
          <cell r="B212">
            <v>1</v>
          </cell>
          <cell r="C212">
            <v>1</v>
          </cell>
          <cell r="D212">
            <v>1</v>
          </cell>
          <cell r="E212">
            <v>15.670000000000002</v>
          </cell>
        </row>
        <row r="213">
          <cell r="E213">
            <v>1</v>
          </cell>
        </row>
        <row r="214">
          <cell r="E214">
            <v>0.5</v>
          </cell>
        </row>
        <row r="215">
          <cell r="F215">
            <v>7.84</v>
          </cell>
        </row>
        <row r="217">
          <cell r="B217">
            <v>1</v>
          </cell>
          <cell r="C217">
            <v>1</v>
          </cell>
          <cell r="D217">
            <v>2</v>
          </cell>
          <cell r="E217">
            <v>4.7</v>
          </cell>
        </row>
        <row r="218">
          <cell r="E218">
            <v>0.5</v>
          </cell>
        </row>
        <row r="219">
          <cell r="E219">
            <v>0.4</v>
          </cell>
        </row>
        <row r="220">
          <cell r="F220">
            <v>1.88</v>
          </cell>
        </row>
        <row r="221">
          <cell r="B221">
            <v>1</v>
          </cell>
          <cell r="C221">
            <v>1</v>
          </cell>
          <cell r="D221">
            <v>1</v>
          </cell>
          <cell r="E221">
            <v>10.17</v>
          </cell>
        </row>
        <row r="222">
          <cell r="E222">
            <v>0.5</v>
          </cell>
        </row>
        <row r="223">
          <cell r="E223">
            <v>0.4</v>
          </cell>
        </row>
        <row r="224">
          <cell r="F224">
            <v>2.03</v>
          </cell>
        </row>
        <row r="225">
          <cell r="B225">
            <v>1</v>
          </cell>
          <cell r="C225">
            <v>1</v>
          </cell>
          <cell r="D225">
            <v>1</v>
          </cell>
          <cell r="E225">
            <v>4.7</v>
          </cell>
        </row>
        <row r="226">
          <cell r="E226">
            <v>0.5</v>
          </cell>
        </row>
        <row r="227">
          <cell r="E227">
            <v>0.4</v>
          </cell>
        </row>
        <row r="228">
          <cell r="F228">
            <v>0.94</v>
          </cell>
        </row>
        <row r="229">
          <cell r="B229">
            <v>1</v>
          </cell>
          <cell r="C229">
            <v>1</v>
          </cell>
          <cell r="D229">
            <v>1</v>
          </cell>
          <cell r="E229">
            <v>15.670000000000002</v>
          </cell>
        </row>
        <row r="230">
          <cell r="E230">
            <v>0.5</v>
          </cell>
        </row>
        <row r="231">
          <cell r="E231">
            <v>0.4</v>
          </cell>
        </row>
        <row r="232">
          <cell r="F232">
            <v>3.13</v>
          </cell>
        </row>
        <row r="233">
          <cell r="A233" t="str">
            <v>B1.7</v>
          </cell>
          <cell r="F233">
            <v>27.959999999999997</v>
          </cell>
        </row>
        <row r="236">
          <cell r="B236">
            <v>1</v>
          </cell>
          <cell r="C236">
            <v>1</v>
          </cell>
          <cell r="D236">
            <v>1</v>
          </cell>
          <cell r="E236">
            <v>31.520000000000003</v>
          </cell>
        </row>
        <row r="237">
          <cell r="E237">
            <v>8.4</v>
          </cell>
        </row>
        <row r="238">
          <cell r="E238">
            <v>0.6</v>
          </cell>
        </row>
        <row r="239">
          <cell r="F239">
            <v>158.86</v>
          </cell>
        </row>
        <row r="240">
          <cell r="B240">
            <v>1</v>
          </cell>
          <cell r="C240">
            <v>1</v>
          </cell>
          <cell r="D240">
            <v>2</v>
          </cell>
          <cell r="E240">
            <v>4.25</v>
          </cell>
        </row>
        <row r="241">
          <cell r="E241">
            <v>1.33</v>
          </cell>
        </row>
        <row r="242">
          <cell r="E242">
            <v>0.6</v>
          </cell>
        </row>
        <row r="243">
          <cell r="F243">
            <v>6.78</v>
          </cell>
        </row>
        <row r="244">
          <cell r="A244" t="str">
            <v>B1.8</v>
          </cell>
          <cell r="F244">
            <v>165.64000000000001</v>
          </cell>
        </row>
        <row r="247">
          <cell r="B247">
            <v>1</v>
          </cell>
          <cell r="C247">
            <v>1</v>
          </cell>
          <cell r="D247">
            <v>1</v>
          </cell>
          <cell r="E247">
            <v>440.45</v>
          </cell>
        </row>
        <row r="248">
          <cell r="E248">
            <v>0.2</v>
          </cell>
        </row>
        <row r="249">
          <cell r="F249">
            <v>88.09</v>
          </cell>
        </row>
        <row r="250">
          <cell r="F250">
            <v>176.18</v>
          </cell>
        </row>
        <row r="251">
          <cell r="F251">
            <v>35.94</v>
          </cell>
        </row>
        <row r="252">
          <cell r="F252">
            <v>222</v>
          </cell>
        </row>
        <row r="253">
          <cell r="F253">
            <v>120.48</v>
          </cell>
        </row>
        <row r="254">
          <cell r="A254" t="str">
            <v>B1.10</v>
          </cell>
          <cell r="F254">
            <v>642.69</v>
          </cell>
        </row>
        <row r="257">
          <cell r="B257">
            <v>1</v>
          </cell>
          <cell r="C257">
            <v>1</v>
          </cell>
          <cell r="D257">
            <v>2</v>
          </cell>
          <cell r="E257">
            <v>4.85</v>
          </cell>
        </row>
        <row r="258">
          <cell r="E258">
            <v>8.8</v>
          </cell>
        </row>
        <row r="259">
          <cell r="F259">
            <v>85.36</v>
          </cell>
        </row>
        <row r="260">
          <cell r="B260">
            <v>1</v>
          </cell>
          <cell r="C260">
            <v>1</v>
          </cell>
          <cell r="D260">
            <v>2</v>
          </cell>
          <cell r="E260">
            <v>4.85</v>
          </cell>
        </row>
        <row r="261">
          <cell r="E261">
            <v>9.93</v>
          </cell>
        </row>
        <row r="262">
          <cell r="F262">
            <v>96.32</v>
          </cell>
        </row>
        <row r="263">
          <cell r="B263">
            <v>1</v>
          </cell>
          <cell r="C263">
            <v>1</v>
          </cell>
          <cell r="D263">
            <v>3</v>
          </cell>
          <cell r="E263">
            <v>3.84</v>
          </cell>
        </row>
        <row r="264">
          <cell r="E264">
            <v>8.6</v>
          </cell>
        </row>
        <row r="265">
          <cell r="F265">
            <v>99.07</v>
          </cell>
        </row>
        <row r="266">
          <cell r="A266" t="str">
            <v>B1.11</v>
          </cell>
          <cell r="F266">
            <v>280.75</v>
          </cell>
        </row>
        <row r="271">
          <cell r="B271">
            <v>1</v>
          </cell>
          <cell r="C271">
            <v>1</v>
          </cell>
          <cell r="D271">
            <v>4</v>
          </cell>
          <cell r="E271">
            <v>2.3</v>
          </cell>
        </row>
        <row r="272">
          <cell r="E272">
            <v>2.3</v>
          </cell>
        </row>
        <row r="273">
          <cell r="F273">
            <v>21.16</v>
          </cell>
        </row>
        <row r="274">
          <cell r="B274">
            <v>1</v>
          </cell>
          <cell r="C274">
            <v>1</v>
          </cell>
          <cell r="D274">
            <v>8</v>
          </cell>
          <cell r="E274">
            <v>2.2</v>
          </cell>
        </row>
        <row r="275">
          <cell r="E275">
            <v>2.2</v>
          </cell>
        </row>
        <row r="276">
          <cell r="F276">
            <v>38.72</v>
          </cell>
        </row>
        <row r="277">
          <cell r="B277">
            <v>1</v>
          </cell>
          <cell r="C277">
            <v>1</v>
          </cell>
          <cell r="D277">
            <v>8</v>
          </cell>
          <cell r="E277">
            <v>1.8</v>
          </cell>
        </row>
        <row r="278">
          <cell r="E278">
            <v>1.8</v>
          </cell>
        </row>
        <row r="279">
          <cell r="F279">
            <v>25.92</v>
          </cell>
        </row>
        <row r="280">
          <cell r="B280">
            <v>1</v>
          </cell>
          <cell r="C280">
            <v>1</v>
          </cell>
          <cell r="D280">
            <v>4</v>
          </cell>
          <cell r="E280">
            <v>1.5</v>
          </cell>
        </row>
        <row r="281">
          <cell r="E281">
            <v>1.5</v>
          </cell>
        </row>
        <row r="282">
          <cell r="F282">
            <v>9</v>
          </cell>
        </row>
        <row r="283">
          <cell r="A283" t="str">
            <v>B2.1a</v>
          </cell>
          <cell r="F283">
            <v>94.8</v>
          </cell>
        </row>
        <row r="286">
          <cell r="B286">
            <v>1</v>
          </cell>
          <cell r="C286">
            <v>1</v>
          </cell>
          <cell r="D286">
            <v>2</v>
          </cell>
          <cell r="E286">
            <v>32.52</v>
          </cell>
        </row>
        <row r="287">
          <cell r="E287">
            <v>0.5</v>
          </cell>
        </row>
        <row r="288">
          <cell r="F288">
            <v>32.52</v>
          </cell>
        </row>
        <row r="289">
          <cell r="B289">
            <v>1</v>
          </cell>
          <cell r="C289">
            <v>1</v>
          </cell>
          <cell r="D289">
            <v>2</v>
          </cell>
          <cell r="E289">
            <v>8.4</v>
          </cell>
        </row>
        <row r="290">
          <cell r="E290">
            <v>0.5</v>
          </cell>
        </row>
        <row r="291">
          <cell r="F291">
            <v>8.4</v>
          </cell>
        </row>
        <row r="292">
          <cell r="B292">
            <v>1</v>
          </cell>
          <cell r="C292">
            <v>1</v>
          </cell>
          <cell r="D292">
            <v>4</v>
          </cell>
          <cell r="E292">
            <v>1.33</v>
          </cell>
        </row>
        <row r="293">
          <cell r="E293">
            <v>0.5</v>
          </cell>
        </row>
        <row r="294">
          <cell r="F294">
            <v>2.66</v>
          </cell>
        </row>
        <row r="295">
          <cell r="A295" t="str">
            <v>B2.1b</v>
          </cell>
          <cell r="F295">
            <v>43.58</v>
          </cell>
        </row>
        <row r="298">
          <cell r="B298">
            <v>1</v>
          </cell>
          <cell r="C298">
            <v>1</v>
          </cell>
          <cell r="D298">
            <v>6</v>
          </cell>
          <cell r="E298">
            <v>8</v>
          </cell>
        </row>
        <row r="299">
          <cell r="E299">
            <v>0.2</v>
          </cell>
        </row>
        <row r="300">
          <cell r="F300">
            <v>9.6</v>
          </cell>
        </row>
        <row r="301">
          <cell r="B301">
            <v>1</v>
          </cell>
          <cell r="C301">
            <v>1</v>
          </cell>
          <cell r="D301">
            <v>1</v>
          </cell>
          <cell r="E301">
            <v>29.72</v>
          </cell>
        </row>
        <row r="302">
          <cell r="E302">
            <v>0.2</v>
          </cell>
        </row>
        <row r="303">
          <cell r="F303">
            <v>5.94</v>
          </cell>
        </row>
        <row r="304">
          <cell r="B304">
            <v>1</v>
          </cell>
          <cell r="C304">
            <v>1</v>
          </cell>
          <cell r="D304">
            <v>1</v>
          </cell>
          <cell r="E304">
            <v>21.22</v>
          </cell>
        </row>
        <row r="305">
          <cell r="E305">
            <v>0.2</v>
          </cell>
        </row>
        <row r="306">
          <cell r="F306">
            <v>4.24</v>
          </cell>
        </row>
        <row r="307">
          <cell r="A307" t="str">
            <v>B2.1c</v>
          </cell>
          <cell r="F307">
            <v>19.78</v>
          </cell>
        </row>
        <row r="310">
          <cell r="B310">
            <v>1</v>
          </cell>
          <cell r="C310">
            <v>1</v>
          </cell>
          <cell r="D310">
            <v>2</v>
          </cell>
          <cell r="E310">
            <v>4.85</v>
          </cell>
        </row>
        <row r="311">
          <cell r="E311">
            <v>8.8</v>
          </cell>
        </row>
        <row r="312">
          <cell r="F312">
            <v>85.36</v>
          </cell>
        </row>
        <row r="313">
          <cell r="B313">
            <v>1</v>
          </cell>
          <cell r="C313">
            <v>1</v>
          </cell>
          <cell r="D313">
            <v>2</v>
          </cell>
          <cell r="E313">
            <v>4.85</v>
          </cell>
        </row>
        <row r="314">
          <cell r="E314">
            <v>9.93</v>
          </cell>
        </row>
        <row r="315">
          <cell r="F315">
            <v>96.32</v>
          </cell>
        </row>
        <row r="316">
          <cell r="B316">
            <v>1</v>
          </cell>
          <cell r="C316">
            <v>1</v>
          </cell>
          <cell r="D316">
            <v>3</v>
          </cell>
          <cell r="E316">
            <v>3.84</v>
          </cell>
        </row>
        <row r="317">
          <cell r="E317">
            <v>8.6</v>
          </cell>
        </row>
        <row r="318">
          <cell r="F318">
            <v>99.07</v>
          </cell>
        </row>
        <row r="319">
          <cell r="A319" t="str">
            <v>B2.1d</v>
          </cell>
          <cell r="F319">
            <v>280.75</v>
          </cell>
        </row>
        <row r="323">
          <cell r="B323">
            <v>1</v>
          </cell>
          <cell r="C323">
            <v>1</v>
          </cell>
          <cell r="D323">
            <v>4</v>
          </cell>
          <cell r="E323">
            <v>2.3</v>
          </cell>
        </row>
        <row r="324">
          <cell r="E324">
            <v>2.3</v>
          </cell>
        </row>
        <row r="325">
          <cell r="E325">
            <v>0.75</v>
          </cell>
        </row>
        <row r="326">
          <cell r="F326">
            <v>15.87</v>
          </cell>
        </row>
        <row r="327">
          <cell r="B327">
            <v>1</v>
          </cell>
          <cell r="C327">
            <v>1</v>
          </cell>
          <cell r="D327">
            <v>8</v>
          </cell>
          <cell r="E327">
            <v>2.2</v>
          </cell>
        </row>
        <row r="328">
          <cell r="E328">
            <v>2.2</v>
          </cell>
        </row>
        <row r="329">
          <cell r="E329">
            <v>0.7</v>
          </cell>
        </row>
        <row r="330">
          <cell r="F330">
            <v>27.1</v>
          </cell>
        </row>
        <row r="331">
          <cell r="B331">
            <v>1</v>
          </cell>
          <cell r="C331">
            <v>1</v>
          </cell>
          <cell r="D331">
            <v>8</v>
          </cell>
          <cell r="E331">
            <v>1.8</v>
          </cell>
        </row>
        <row r="332">
          <cell r="E332">
            <v>1.8</v>
          </cell>
        </row>
        <row r="333">
          <cell r="E333">
            <v>0.55</v>
          </cell>
        </row>
        <row r="334">
          <cell r="F334">
            <v>14.26</v>
          </cell>
        </row>
        <row r="335">
          <cell r="B335">
            <v>1</v>
          </cell>
          <cell r="C335">
            <v>1</v>
          </cell>
          <cell r="D335">
            <v>4</v>
          </cell>
          <cell r="E335">
            <v>1.5</v>
          </cell>
        </row>
        <row r="336">
          <cell r="E336">
            <v>1.5</v>
          </cell>
        </row>
        <row r="337">
          <cell r="E337">
            <v>0.45</v>
          </cell>
        </row>
        <row r="338">
          <cell r="F338">
            <v>4.05</v>
          </cell>
        </row>
        <row r="339">
          <cell r="A339" t="str">
            <v>B2.2a</v>
          </cell>
          <cell r="F339">
            <v>61.279999999999994</v>
          </cell>
        </row>
        <row r="343">
          <cell r="B343">
            <v>1</v>
          </cell>
          <cell r="C343">
            <v>1</v>
          </cell>
          <cell r="D343">
            <v>1</v>
          </cell>
          <cell r="E343">
            <v>0.25</v>
          </cell>
        </row>
        <row r="344">
          <cell r="E344">
            <v>0.4</v>
          </cell>
        </row>
        <row r="345">
          <cell r="E345">
            <v>2.75</v>
          </cell>
        </row>
        <row r="346">
          <cell r="F346">
            <v>0.28</v>
          </cell>
        </row>
        <row r="348">
          <cell r="B348">
            <v>1</v>
          </cell>
          <cell r="C348">
            <v>1</v>
          </cell>
          <cell r="D348">
            <v>1</v>
          </cell>
          <cell r="E348">
            <v>0.25</v>
          </cell>
        </row>
        <row r="349">
          <cell r="E349">
            <v>0.4</v>
          </cell>
        </row>
        <row r="350">
          <cell r="E350">
            <v>2.8</v>
          </cell>
        </row>
        <row r="351">
          <cell r="F351">
            <v>0.28</v>
          </cell>
        </row>
        <row r="353">
          <cell r="B353">
            <v>1</v>
          </cell>
          <cell r="C353">
            <v>1</v>
          </cell>
          <cell r="D353">
            <v>1</v>
          </cell>
          <cell r="E353">
            <v>0.25</v>
          </cell>
        </row>
        <row r="354">
          <cell r="E354">
            <v>0.4</v>
          </cell>
        </row>
        <row r="355">
          <cell r="E355">
            <v>2.75</v>
          </cell>
        </row>
        <row r="356">
          <cell r="F356">
            <v>0.28</v>
          </cell>
        </row>
        <row r="358">
          <cell r="B358">
            <v>1</v>
          </cell>
          <cell r="C358">
            <v>1</v>
          </cell>
          <cell r="D358">
            <v>1</v>
          </cell>
          <cell r="E358">
            <v>0.25</v>
          </cell>
        </row>
        <row r="359">
          <cell r="E359">
            <v>0.4</v>
          </cell>
        </row>
        <row r="360">
          <cell r="E360">
            <v>2.27</v>
          </cell>
        </row>
        <row r="361">
          <cell r="F361">
            <v>0.23</v>
          </cell>
        </row>
        <row r="363">
          <cell r="B363">
            <v>1</v>
          </cell>
          <cell r="C363">
            <v>1</v>
          </cell>
          <cell r="D363">
            <v>1</v>
          </cell>
          <cell r="E363">
            <v>0.3</v>
          </cell>
        </row>
        <row r="364">
          <cell r="E364">
            <v>0.4</v>
          </cell>
        </row>
        <row r="365">
          <cell r="E365">
            <v>1.87</v>
          </cell>
        </row>
        <row r="366">
          <cell r="F366">
            <v>0.22</v>
          </cell>
        </row>
        <row r="368">
          <cell r="B368">
            <v>1</v>
          </cell>
          <cell r="C368">
            <v>1</v>
          </cell>
          <cell r="D368">
            <v>1</v>
          </cell>
          <cell r="E368">
            <v>0.25</v>
          </cell>
        </row>
        <row r="369">
          <cell r="E369">
            <v>0.4</v>
          </cell>
        </row>
        <row r="370">
          <cell r="E370">
            <v>2.37</v>
          </cell>
        </row>
        <row r="371">
          <cell r="F371">
            <v>0.24</v>
          </cell>
        </row>
        <row r="373">
          <cell r="B373">
            <v>1</v>
          </cell>
          <cell r="C373">
            <v>1</v>
          </cell>
          <cell r="D373">
            <v>1</v>
          </cell>
          <cell r="E373">
            <v>0.25</v>
          </cell>
        </row>
        <row r="374">
          <cell r="E374">
            <v>0.4</v>
          </cell>
        </row>
        <row r="375">
          <cell r="E375">
            <v>2.12</v>
          </cell>
        </row>
        <row r="376">
          <cell r="F376">
            <v>0.21</v>
          </cell>
        </row>
        <row r="378">
          <cell r="B378">
            <v>1</v>
          </cell>
          <cell r="C378">
            <v>1</v>
          </cell>
          <cell r="D378">
            <v>1</v>
          </cell>
          <cell r="E378">
            <v>0.3</v>
          </cell>
        </row>
        <row r="379">
          <cell r="E379">
            <v>0.4</v>
          </cell>
        </row>
        <row r="380">
          <cell r="E380">
            <v>2.17</v>
          </cell>
        </row>
        <row r="381">
          <cell r="F381">
            <v>0.26</v>
          </cell>
        </row>
        <row r="383">
          <cell r="B383">
            <v>1</v>
          </cell>
          <cell r="C383">
            <v>1</v>
          </cell>
          <cell r="D383">
            <v>1</v>
          </cell>
          <cell r="E383">
            <v>0.25</v>
          </cell>
        </row>
        <row r="384">
          <cell r="E384">
            <v>0.4</v>
          </cell>
        </row>
        <row r="385">
          <cell r="E385">
            <v>2.37</v>
          </cell>
        </row>
        <row r="386">
          <cell r="F386">
            <v>0.24</v>
          </cell>
        </row>
        <row r="388">
          <cell r="B388">
            <v>1</v>
          </cell>
          <cell r="C388">
            <v>1</v>
          </cell>
          <cell r="D388">
            <v>1</v>
          </cell>
          <cell r="E388">
            <v>0.25</v>
          </cell>
        </row>
        <row r="389">
          <cell r="E389">
            <v>0.4</v>
          </cell>
        </row>
        <row r="390">
          <cell r="E390">
            <v>1.88</v>
          </cell>
        </row>
        <row r="391">
          <cell r="F391">
            <v>0.19</v>
          </cell>
        </row>
        <row r="393">
          <cell r="B393">
            <v>1</v>
          </cell>
          <cell r="C393">
            <v>1</v>
          </cell>
          <cell r="D393">
            <v>1</v>
          </cell>
          <cell r="E393">
            <v>0.3</v>
          </cell>
        </row>
        <row r="394">
          <cell r="E394">
            <v>0.4</v>
          </cell>
        </row>
        <row r="395">
          <cell r="E395">
            <v>2.18</v>
          </cell>
        </row>
        <row r="396">
          <cell r="F396">
            <v>0.26</v>
          </cell>
        </row>
        <row r="398">
          <cell r="B398">
            <v>1</v>
          </cell>
          <cell r="C398">
            <v>1</v>
          </cell>
          <cell r="D398">
            <v>1</v>
          </cell>
          <cell r="E398">
            <v>0.25</v>
          </cell>
        </row>
        <row r="399">
          <cell r="E399">
            <v>0.4</v>
          </cell>
        </row>
        <row r="400">
          <cell r="E400">
            <v>2.33</v>
          </cell>
        </row>
        <row r="401">
          <cell r="F401">
            <v>0.23</v>
          </cell>
        </row>
        <row r="403">
          <cell r="B403">
            <v>1</v>
          </cell>
          <cell r="C403">
            <v>1</v>
          </cell>
          <cell r="D403">
            <v>1</v>
          </cell>
          <cell r="E403">
            <v>0.25</v>
          </cell>
        </row>
        <row r="404">
          <cell r="E404">
            <v>0.4</v>
          </cell>
        </row>
        <row r="405">
          <cell r="E405">
            <v>1.86</v>
          </cell>
        </row>
        <row r="406">
          <cell r="F406">
            <v>0.19</v>
          </cell>
        </row>
        <row r="408">
          <cell r="B408">
            <v>1</v>
          </cell>
          <cell r="C408">
            <v>1</v>
          </cell>
          <cell r="D408">
            <v>1</v>
          </cell>
          <cell r="E408">
            <v>0.3</v>
          </cell>
        </row>
        <row r="409">
          <cell r="E409">
            <v>0.4</v>
          </cell>
        </row>
        <row r="410">
          <cell r="E410">
            <v>2.11</v>
          </cell>
        </row>
        <row r="411">
          <cell r="F411">
            <v>0.25</v>
          </cell>
        </row>
        <row r="413">
          <cell r="B413">
            <v>1</v>
          </cell>
          <cell r="C413">
            <v>1</v>
          </cell>
          <cell r="D413">
            <v>1</v>
          </cell>
          <cell r="E413">
            <v>0.25</v>
          </cell>
        </row>
        <row r="414">
          <cell r="E414">
            <v>0.4</v>
          </cell>
        </row>
        <row r="415">
          <cell r="E415">
            <v>2.26</v>
          </cell>
        </row>
        <row r="416">
          <cell r="F416">
            <v>0.23</v>
          </cell>
        </row>
        <row r="418">
          <cell r="B418">
            <v>1</v>
          </cell>
          <cell r="C418">
            <v>1</v>
          </cell>
          <cell r="D418">
            <v>1</v>
          </cell>
          <cell r="E418">
            <v>0.25</v>
          </cell>
        </row>
        <row r="419">
          <cell r="E419">
            <v>0.4</v>
          </cell>
        </row>
        <row r="420">
          <cell r="E420">
            <v>1.63</v>
          </cell>
        </row>
        <row r="421">
          <cell r="F421">
            <v>0.16</v>
          </cell>
        </row>
        <row r="423">
          <cell r="B423">
            <v>1</v>
          </cell>
          <cell r="C423">
            <v>1</v>
          </cell>
          <cell r="D423">
            <v>1</v>
          </cell>
          <cell r="E423">
            <v>0.3</v>
          </cell>
        </row>
        <row r="424">
          <cell r="E424">
            <v>0.4</v>
          </cell>
        </row>
        <row r="425">
          <cell r="E425">
            <v>1.98</v>
          </cell>
        </row>
        <row r="426">
          <cell r="F426">
            <v>0.24</v>
          </cell>
        </row>
        <row r="428">
          <cell r="B428">
            <v>1</v>
          </cell>
          <cell r="C428">
            <v>1</v>
          </cell>
          <cell r="D428">
            <v>1</v>
          </cell>
          <cell r="E428">
            <v>0.25</v>
          </cell>
        </row>
        <row r="429">
          <cell r="E429">
            <v>0.4</v>
          </cell>
        </row>
        <row r="430">
          <cell r="E430">
            <v>2.03</v>
          </cell>
        </row>
        <row r="431">
          <cell r="F431">
            <v>0.2</v>
          </cell>
        </row>
        <row r="433">
          <cell r="B433">
            <v>1</v>
          </cell>
          <cell r="C433">
            <v>1</v>
          </cell>
          <cell r="D433">
            <v>1</v>
          </cell>
          <cell r="E433">
            <v>0.25</v>
          </cell>
        </row>
        <row r="434">
          <cell r="E434">
            <v>0.4</v>
          </cell>
        </row>
        <row r="435">
          <cell r="E435">
            <v>1.52</v>
          </cell>
        </row>
        <row r="436">
          <cell r="F436">
            <v>0.15</v>
          </cell>
        </row>
        <row r="438">
          <cell r="B438">
            <v>1</v>
          </cell>
          <cell r="C438">
            <v>1</v>
          </cell>
          <cell r="D438">
            <v>1</v>
          </cell>
          <cell r="E438">
            <v>0.3</v>
          </cell>
        </row>
        <row r="439">
          <cell r="E439">
            <v>0.4</v>
          </cell>
        </row>
        <row r="440">
          <cell r="E440">
            <v>1.42</v>
          </cell>
        </row>
        <row r="441">
          <cell r="F441">
            <v>0.17</v>
          </cell>
        </row>
        <row r="443">
          <cell r="B443">
            <v>1</v>
          </cell>
          <cell r="C443">
            <v>1</v>
          </cell>
          <cell r="D443">
            <v>1</v>
          </cell>
          <cell r="E443">
            <v>0.25</v>
          </cell>
        </row>
        <row r="444">
          <cell r="E444">
            <v>0.4</v>
          </cell>
        </row>
        <row r="445">
          <cell r="E445">
            <v>1.92</v>
          </cell>
        </row>
        <row r="446">
          <cell r="F446">
            <v>0.19</v>
          </cell>
        </row>
        <row r="448">
          <cell r="B448">
            <v>1</v>
          </cell>
          <cell r="C448">
            <v>1</v>
          </cell>
          <cell r="D448">
            <v>1</v>
          </cell>
          <cell r="E448">
            <v>0.25</v>
          </cell>
        </row>
        <row r="449">
          <cell r="E449">
            <v>0.4</v>
          </cell>
        </row>
        <row r="450">
          <cell r="E450">
            <v>2.03</v>
          </cell>
        </row>
        <row r="451">
          <cell r="F451">
            <v>0.2</v>
          </cell>
        </row>
        <row r="453">
          <cell r="B453">
            <v>1</v>
          </cell>
          <cell r="C453">
            <v>1</v>
          </cell>
          <cell r="D453">
            <v>1</v>
          </cell>
          <cell r="E453">
            <v>0.3</v>
          </cell>
        </row>
        <row r="454">
          <cell r="E454">
            <v>0.4</v>
          </cell>
        </row>
        <row r="455">
          <cell r="E455">
            <v>1.68</v>
          </cell>
        </row>
        <row r="456">
          <cell r="F456">
            <v>0.2</v>
          </cell>
        </row>
        <row r="458">
          <cell r="B458">
            <v>1</v>
          </cell>
          <cell r="C458">
            <v>1</v>
          </cell>
          <cell r="D458">
            <v>1</v>
          </cell>
          <cell r="E458">
            <v>0.3</v>
          </cell>
        </row>
        <row r="459">
          <cell r="E459">
            <v>0.4</v>
          </cell>
        </row>
        <row r="460">
          <cell r="E460">
            <v>2.03</v>
          </cell>
        </row>
        <row r="461">
          <cell r="F461">
            <v>0.24</v>
          </cell>
        </row>
        <row r="462">
          <cell r="A462" t="str">
            <v>B2.2b</v>
          </cell>
          <cell r="F462">
            <v>5.340000000000002</v>
          </cell>
        </row>
        <row r="465">
          <cell r="B465">
            <v>1</v>
          </cell>
          <cell r="C465">
            <v>1</v>
          </cell>
          <cell r="D465">
            <v>4</v>
          </cell>
          <cell r="E465">
            <v>8.2</v>
          </cell>
        </row>
        <row r="466">
          <cell r="E466">
            <v>0.2</v>
          </cell>
        </row>
        <row r="467">
          <cell r="E467">
            <v>0.4</v>
          </cell>
        </row>
        <row r="468">
          <cell r="F468">
            <v>2.62</v>
          </cell>
        </row>
        <row r="469">
          <cell r="B469">
            <v>1</v>
          </cell>
          <cell r="C469">
            <v>1</v>
          </cell>
          <cell r="D469">
            <v>4</v>
          </cell>
          <cell r="E469">
            <v>9.530000000000001</v>
          </cell>
        </row>
        <row r="470">
          <cell r="E470">
            <v>0.2</v>
          </cell>
        </row>
        <row r="471">
          <cell r="E471">
            <v>0.4</v>
          </cell>
        </row>
        <row r="472">
          <cell r="F472">
            <v>3.05</v>
          </cell>
        </row>
        <row r="473">
          <cell r="B473">
            <v>1</v>
          </cell>
          <cell r="C473">
            <v>1</v>
          </cell>
          <cell r="D473">
            <v>1</v>
          </cell>
          <cell r="E473">
            <v>30.520000000000003</v>
          </cell>
        </row>
        <row r="474">
          <cell r="E474">
            <v>0.2</v>
          </cell>
        </row>
        <row r="475">
          <cell r="E475">
            <v>0.4</v>
          </cell>
        </row>
        <row r="476">
          <cell r="F476">
            <v>2.44</v>
          </cell>
        </row>
        <row r="477">
          <cell r="B477">
            <v>1</v>
          </cell>
          <cell r="C477">
            <v>1</v>
          </cell>
          <cell r="D477">
            <v>1</v>
          </cell>
          <cell r="E477">
            <v>21.22</v>
          </cell>
        </row>
        <row r="478">
          <cell r="E478">
            <v>0.2</v>
          </cell>
        </row>
        <row r="479">
          <cell r="E479">
            <v>0.4</v>
          </cell>
        </row>
        <row r="480">
          <cell r="F480">
            <v>1.7</v>
          </cell>
        </row>
        <row r="481">
          <cell r="B481">
            <v>1</v>
          </cell>
          <cell r="C481">
            <v>1</v>
          </cell>
          <cell r="D481">
            <v>1</v>
          </cell>
          <cell r="E481">
            <v>30.320000000000004</v>
          </cell>
        </row>
        <row r="482">
          <cell r="E482">
            <v>0.2</v>
          </cell>
        </row>
        <row r="483">
          <cell r="E483">
            <v>0.4</v>
          </cell>
        </row>
        <row r="484">
          <cell r="F484">
            <v>2.43</v>
          </cell>
        </row>
        <row r="485">
          <cell r="B485">
            <v>1</v>
          </cell>
          <cell r="C485">
            <v>1</v>
          </cell>
          <cell r="D485">
            <v>1</v>
          </cell>
          <cell r="E485">
            <v>20.92</v>
          </cell>
        </row>
        <row r="486">
          <cell r="E486">
            <v>0.2</v>
          </cell>
        </row>
        <row r="487">
          <cell r="E487">
            <v>0.4</v>
          </cell>
        </row>
        <row r="488">
          <cell r="F488">
            <v>1.67</v>
          </cell>
        </row>
        <row r="489">
          <cell r="B489">
            <v>1</v>
          </cell>
          <cell r="C489">
            <v>1</v>
          </cell>
          <cell r="D489">
            <v>1</v>
          </cell>
          <cell r="E489">
            <v>9.7</v>
          </cell>
        </row>
        <row r="490">
          <cell r="E490">
            <v>0.2</v>
          </cell>
        </row>
        <row r="491">
          <cell r="E491">
            <v>0.4</v>
          </cell>
        </row>
        <row r="492">
          <cell r="F492">
            <v>0.78</v>
          </cell>
        </row>
        <row r="494">
          <cell r="B494">
            <v>1</v>
          </cell>
          <cell r="C494">
            <v>1</v>
          </cell>
          <cell r="D494">
            <v>18</v>
          </cell>
          <cell r="E494">
            <v>0.25</v>
          </cell>
        </row>
        <row r="495">
          <cell r="E495">
            <v>0.4</v>
          </cell>
        </row>
        <row r="496">
          <cell r="E496">
            <v>0.4</v>
          </cell>
        </row>
        <row r="497">
          <cell r="F497">
            <v>0.72</v>
          </cell>
        </row>
        <row r="498">
          <cell r="B498">
            <v>1</v>
          </cell>
          <cell r="C498">
            <v>1</v>
          </cell>
          <cell r="D498">
            <v>6</v>
          </cell>
          <cell r="E498">
            <v>0.3</v>
          </cell>
        </row>
        <row r="499">
          <cell r="E499">
            <v>0.4</v>
          </cell>
        </row>
        <row r="500">
          <cell r="E500">
            <v>0.4</v>
          </cell>
        </row>
        <row r="501">
          <cell r="F501">
            <v>0.29</v>
          </cell>
        </row>
        <row r="502">
          <cell r="A502" t="str">
            <v>B2.2c</v>
          </cell>
          <cell r="F502">
            <v>15.699999999999998</v>
          </cell>
        </row>
        <row r="505">
          <cell r="B505">
            <v>1</v>
          </cell>
          <cell r="C505">
            <v>1</v>
          </cell>
          <cell r="D505">
            <v>2</v>
          </cell>
          <cell r="E505">
            <v>4.85</v>
          </cell>
        </row>
        <row r="506">
          <cell r="E506">
            <v>8.8</v>
          </cell>
        </row>
        <row r="507">
          <cell r="F507">
            <v>85.36</v>
          </cell>
        </row>
        <row r="508">
          <cell r="B508">
            <v>1</v>
          </cell>
          <cell r="C508">
            <v>1</v>
          </cell>
          <cell r="D508">
            <v>2</v>
          </cell>
          <cell r="E508">
            <v>4.85</v>
          </cell>
        </row>
        <row r="509">
          <cell r="E509">
            <v>9.93</v>
          </cell>
        </row>
        <row r="510">
          <cell r="F510">
            <v>96.32</v>
          </cell>
        </row>
        <row r="511">
          <cell r="B511">
            <v>1</v>
          </cell>
          <cell r="C511">
            <v>1</v>
          </cell>
          <cell r="D511">
            <v>3</v>
          </cell>
          <cell r="E511">
            <v>3.84</v>
          </cell>
        </row>
        <row r="512">
          <cell r="E512">
            <v>8.6</v>
          </cell>
        </row>
        <row r="513">
          <cell r="F513">
            <v>99.07</v>
          </cell>
        </row>
        <row r="514">
          <cell r="A514" t="str">
            <v>B2.2d</v>
          </cell>
          <cell r="F514">
            <v>280.75</v>
          </cell>
        </row>
        <row r="518">
          <cell r="B518">
            <v>1</v>
          </cell>
          <cell r="C518">
            <v>1</v>
          </cell>
          <cell r="D518">
            <v>2</v>
          </cell>
          <cell r="E518">
            <v>30.92</v>
          </cell>
        </row>
        <row r="519">
          <cell r="F519">
            <v>61.84</v>
          </cell>
        </row>
        <row r="521">
          <cell r="B521">
            <v>1</v>
          </cell>
          <cell r="C521">
            <v>1</v>
          </cell>
          <cell r="D521">
            <v>2</v>
          </cell>
          <cell r="E521">
            <v>30.92</v>
          </cell>
        </row>
        <row r="522">
          <cell r="F522">
            <v>61.84</v>
          </cell>
        </row>
        <row r="524">
          <cell r="B524">
            <v>1</v>
          </cell>
          <cell r="C524">
            <v>1</v>
          </cell>
          <cell r="D524">
            <v>2</v>
          </cell>
          <cell r="E524">
            <v>21.22</v>
          </cell>
        </row>
        <row r="525">
          <cell r="F525">
            <v>42.44</v>
          </cell>
        </row>
        <row r="527">
          <cell r="B527">
            <v>1</v>
          </cell>
          <cell r="C527">
            <v>2</v>
          </cell>
          <cell r="D527">
            <v>2</v>
          </cell>
          <cell r="E527">
            <v>8.8</v>
          </cell>
        </row>
        <row r="528">
          <cell r="F528">
            <v>35.2</v>
          </cell>
        </row>
        <row r="530">
          <cell r="B530">
            <v>1</v>
          </cell>
          <cell r="C530">
            <v>2</v>
          </cell>
          <cell r="D530">
            <v>2</v>
          </cell>
          <cell r="E530">
            <v>9.93</v>
          </cell>
        </row>
        <row r="531">
          <cell r="F531">
            <v>39.72</v>
          </cell>
        </row>
        <row r="533">
          <cell r="B533">
            <v>1</v>
          </cell>
          <cell r="C533">
            <v>1</v>
          </cell>
          <cell r="D533">
            <v>6</v>
          </cell>
          <cell r="E533">
            <v>8.6</v>
          </cell>
        </row>
        <row r="534">
          <cell r="F534">
            <v>51.6</v>
          </cell>
        </row>
        <row r="535">
          <cell r="A535" t="str">
            <v>B2.2e</v>
          </cell>
          <cell r="F535">
            <v>292.64</v>
          </cell>
        </row>
        <row r="539">
          <cell r="B539">
            <v>1</v>
          </cell>
          <cell r="C539">
            <v>1</v>
          </cell>
          <cell r="D539">
            <v>4</v>
          </cell>
          <cell r="E539">
            <v>9.2</v>
          </cell>
        </row>
        <row r="540">
          <cell r="E540">
            <v>0.75</v>
          </cell>
        </row>
        <row r="541">
          <cell r="F541">
            <v>27.6</v>
          </cell>
        </row>
        <row r="542">
          <cell r="B542">
            <v>1</v>
          </cell>
          <cell r="C542">
            <v>1</v>
          </cell>
          <cell r="D542">
            <v>8</v>
          </cell>
          <cell r="E542">
            <v>8.8</v>
          </cell>
        </row>
        <row r="543">
          <cell r="E543">
            <v>0.7</v>
          </cell>
        </row>
        <row r="544">
          <cell r="F544">
            <v>49.28</v>
          </cell>
        </row>
        <row r="545">
          <cell r="B545">
            <v>1</v>
          </cell>
          <cell r="C545">
            <v>1</v>
          </cell>
          <cell r="D545">
            <v>8</v>
          </cell>
          <cell r="E545">
            <v>7.2</v>
          </cell>
        </row>
        <row r="546">
          <cell r="E546">
            <v>0.55</v>
          </cell>
        </row>
        <row r="547">
          <cell r="F547">
            <v>31.68</v>
          </cell>
        </row>
        <row r="548">
          <cell r="B548">
            <v>1</v>
          </cell>
          <cell r="C548">
            <v>1</v>
          </cell>
          <cell r="D548">
            <v>4</v>
          </cell>
          <cell r="E548">
            <v>6</v>
          </cell>
        </row>
        <row r="549">
          <cell r="E549">
            <v>0.45</v>
          </cell>
        </row>
        <row r="550">
          <cell r="F550">
            <v>10.8</v>
          </cell>
        </row>
        <row r="551">
          <cell r="A551" t="str">
            <v>B2.3a</v>
          </cell>
          <cell r="F551">
            <v>119.36</v>
          </cell>
        </row>
        <row r="554">
          <cell r="B554">
            <v>1</v>
          </cell>
          <cell r="C554">
            <v>1</v>
          </cell>
          <cell r="D554">
            <v>1</v>
          </cell>
          <cell r="E554">
            <v>1.3</v>
          </cell>
        </row>
        <row r="555">
          <cell r="E555">
            <v>2.75</v>
          </cell>
        </row>
        <row r="556">
          <cell r="F556">
            <v>3.58</v>
          </cell>
        </row>
        <row r="557">
          <cell r="B557">
            <v>1</v>
          </cell>
          <cell r="C557">
            <v>1</v>
          </cell>
          <cell r="D557">
            <v>1</v>
          </cell>
          <cell r="E557">
            <v>1.3</v>
          </cell>
        </row>
        <row r="558">
          <cell r="E558">
            <v>2.8</v>
          </cell>
        </row>
        <row r="559">
          <cell r="F559">
            <v>3.64</v>
          </cell>
        </row>
        <row r="560">
          <cell r="B560">
            <v>1</v>
          </cell>
          <cell r="C560">
            <v>1</v>
          </cell>
          <cell r="D560">
            <v>1</v>
          </cell>
          <cell r="E560">
            <v>1.3</v>
          </cell>
        </row>
        <row r="561">
          <cell r="E561">
            <v>2.75</v>
          </cell>
        </row>
        <row r="562">
          <cell r="F562">
            <v>3.58</v>
          </cell>
        </row>
        <row r="563">
          <cell r="B563">
            <v>1</v>
          </cell>
          <cell r="C563">
            <v>1</v>
          </cell>
          <cell r="D563">
            <v>1</v>
          </cell>
          <cell r="E563">
            <v>1.3</v>
          </cell>
        </row>
        <row r="564">
          <cell r="E564">
            <v>2.27</v>
          </cell>
        </row>
        <row r="565">
          <cell r="F565">
            <v>2.95</v>
          </cell>
        </row>
        <row r="566">
          <cell r="B566">
            <v>1</v>
          </cell>
          <cell r="C566">
            <v>1</v>
          </cell>
          <cell r="D566">
            <v>1</v>
          </cell>
          <cell r="E566">
            <v>1.4</v>
          </cell>
        </row>
        <row r="567">
          <cell r="E567">
            <v>1.87</v>
          </cell>
        </row>
        <row r="568">
          <cell r="F568">
            <v>2.62</v>
          </cell>
        </row>
        <row r="569">
          <cell r="B569">
            <v>1</v>
          </cell>
          <cell r="C569">
            <v>1</v>
          </cell>
          <cell r="D569">
            <v>1</v>
          </cell>
          <cell r="E569">
            <v>1.3</v>
          </cell>
        </row>
        <row r="570">
          <cell r="E570">
            <v>2.37</v>
          </cell>
        </row>
        <row r="571">
          <cell r="F571">
            <v>3.08</v>
          </cell>
        </row>
        <row r="572">
          <cell r="B572">
            <v>1</v>
          </cell>
          <cell r="C572">
            <v>1</v>
          </cell>
          <cell r="D572">
            <v>1</v>
          </cell>
          <cell r="E572">
            <v>1.3</v>
          </cell>
        </row>
        <row r="573">
          <cell r="E573">
            <v>2.12</v>
          </cell>
        </row>
        <row r="574">
          <cell r="F574">
            <v>2.76</v>
          </cell>
        </row>
        <row r="575">
          <cell r="B575">
            <v>1</v>
          </cell>
          <cell r="C575">
            <v>1</v>
          </cell>
          <cell r="D575">
            <v>1</v>
          </cell>
          <cell r="E575">
            <v>1.4</v>
          </cell>
        </row>
        <row r="576">
          <cell r="E576">
            <v>2.17</v>
          </cell>
        </row>
        <row r="577">
          <cell r="F577">
            <v>3.04</v>
          </cell>
        </row>
        <row r="578">
          <cell r="B578">
            <v>1</v>
          </cell>
          <cell r="C578">
            <v>1</v>
          </cell>
          <cell r="D578">
            <v>1</v>
          </cell>
          <cell r="E578">
            <v>1.3</v>
          </cell>
        </row>
        <row r="579">
          <cell r="E579">
            <v>2.37</v>
          </cell>
        </row>
        <row r="580">
          <cell r="F580">
            <v>3.08</v>
          </cell>
        </row>
        <row r="581">
          <cell r="B581">
            <v>1</v>
          </cell>
          <cell r="C581">
            <v>1</v>
          </cell>
          <cell r="D581">
            <v>1</v>
          </cell>
          <cell r="E581">
            <v>1.3</v>
          </cell>
        </row>
        <row r="582">
          <cell r="E582">
            <v>1.88</v>
          </cell>
        </row>
        <row r="583">
          <cell r="F583">
            <v>2.44</v>
          </cell>
        </row>
        <row r="584">
          <cell r="B584">
            <v>1</v>
          </cell>
          <cell r="C584">
            <v>1</v>
          </cell>
          <cell r="D584">
            <v>1</v>
          </cell>
          <cell r="E584">
            <v>1.4</v>
          </cell>
        </row>
        <row r="585">
          <cell r="E585">
            <v>2.18</v>
          </cell>
        </row>
        <row r="586">
          <cell r="F586">
            <v>3.05</v>
          </cell>
        </row>
        <row r="587">
          <cell r="B587">
            <v>1</v>
          </cell>
          <cell r="C587">
            <v>1</v>
          </cell>
          <cell r="D587">
            <v>1</v>
          </cell>
          <cell r="E587">
            <v>1.3</v>
          </cell>
        </row>
        <row r="588">
          <cell r="E588">
            <v>2.33</v>
          </cell>
        </row>
        <row r="589">
          <cell r="F589">
            <v>3.03</v>
          </cell>
        </row>
        <row r="590">
          <cell r="B590">
            <v>1</v>
          </cell>
          <cell r="C590">
            <v>1</v>
          </cell>
          <cell r="D590">
            <v>1</v>
          </cell>
          <cell r="E590">
            <v>1.3</v>
          </cell>
        </row>
        <row r="591">
          <cell r="E591">
            <v>1.86</v>
          </cell>
        </row>
        <row r="592">
          <cell r="F592">
            <v>2.42</v>
          </cell>
        </row>
        <row r="593">
          <cell r="B593">
            <v>1</v>
          </cell>
          <cell r="C593">
            <v>1</v>
          </cell>
          <cell r="D593">
            <v>1</v>
          </cell>
          <cell r="E593">
            <v>1.4</v>
          </cell>
        </row>
        <row r="594">
          <cell r="E594">
            <v>2.11</v>
          </cell>
        </row>
        <row r="595">
          <cell r="F595">
            <v>2.95</v>
          </cell>
        </row>
        <row r="596">
          <cell r="B596">
            <v>1</v>
          </cell>
          <cell r="C596">
            <v>1</v>
          </cell>
          <cell r="D596">
            <v>1</v>
          </cell>
          <cell r="E596">
            <v>1.3</v>
          </cell>
        </row>
        <row r="597">
          <cell r="E597">
            <v>2.26</v>
          </cell>
        </row>
        <row r="598">
          <cell r="F598">
            <v>2.94</v>
          </cell>
        </row>
        <row r="599">
          <cell r="B599">
            <v>1</v>
          </cell>
          <cell r="C599">
            <v>1</v>
          </cell>
          <cell r="D599">
            <v>1</v>
          </cell>
          <cell r="E599">
            <v>1.3</v>
          </cell>
        </row>
        <row r="600">
          <cell r="E600">
            <v>1.63</v>
          </cell>
        </row>
        <row r="601">
          <cell r="F601">
            <v>2.12</v>
          </cell>
        </row>
        <row r="602">
          <cell r="B602">
            <v>1</v>
          </cell>
          <cell r="C602">
            <v>1</v>
          </cell>
          <cell r="D602">
            <v>1</v>
          </cell>
          <cell r="E602">
            <v>1.4</v>
          </cell>
        </row>
        <row r="603">
          <cell r="E603">
            <v>1.98</v>
          </cell>
        </row>
        <row r="604">
          <cell r="F604">
            <v>2.77</v>
          </cell>
        </row>
        <row r="605">
          <cell r="B605">
            <v>1</v>
          </cell>
          <cell r="C605">
            <v>1</v>
          </cell>
          <cell r="D605">
            <v>1</v>
          </cell>
          <cell r="E605">
            <v>1.3</v>
          </cell>
        </row>
        <row r="606">
          <cell r="E606">
            <v>2.03</v>
          </cell>
        </row>
        <row r="607">
          <cell r="F607">
            <v>2.64</v>
          </cell>
        </row>
        <row r="608">
          <cell r="B608">
            <v>1</v>
          </cell>
          <cell r="C608">
            <v>1</v>
          </cell>
          <cell r="D608">
            <v>1</v>
          </cell>
          <cell r="E608">
            <v>1.3</v>
          </cell>
        </row>
        <row r="609">
          <cell r="E609">
            <v>1.52</v>
          </cell>
        </row>
        <row r="610">
          <cell r="F610">
            <v>1.98</v>
          </cell>
        </row>
        <row r="611">
          <cell r="B611">
            <v>1</v>
          </cell>
          <cell r="C611">
            <v>1</v>
          </cell>
          <cell r="D611">
            <v>1</v>
          </cell>
          <cell r="E611">
            <v>1.4</v>
          </cell>
        </row>
        <row r="612">
          <cell r="E612">
            <v>1.42</v>
          </cell>
        </row>
        <row r="613">
          <cell r="F613">
            <v>1.99</v>
          </cell>
        </row>
        <row r="614">
          <cell r="B614">
            <v>1</v>
          </cell>
          <cell r="C614">
            <v>1</v>
          </cell>
          <cell r="D614">
            <v>1</v>
          </cell>
          <cell r="E614">
            <v>1.3</v>
          </cell>
        </row>
        <row r="615">
          <cell r="E615">
            <v>1.92</v>
          </cell>
        </row>
        <row r="616">
          <cell r="F616">
            <v>2.5</v>
          </cell>
        </row>
        <row r="617">
          <cell r="B617">
            <v>1</v>
          </cell>
          <cell r="C617">
            <v>1</v>
          </cell>
          <cell r="D617">
            <v>1</v>
          </cell>
          <cell r="E617">
            <v>1.3</v>
          </cell>
        </row>
        <row r="618">
          <cell r="E618">
            <v>2.03</v>
          </cell>
        </row>
        <row r="619">
          <cell r="F619">
            <v>2.64</v>
          </cell>
        </row>
        <row r="620">
          <cell r="B620">
            <v>1</v>
          </cell>
          <cell r="C620">
            <v>1</v>
          </cell>
          <cell r="D620">
            <v>1</v>
          </cell>
          <cell r="E620">
            <v>1.3</v>
          </cell>
        </row>
        <row r="621">
          <cell r="E621">
            <v>1.68</v>
          </cell>
        </row>
        <row r="622">
          <cell r="F622">
            <v>2.18</v>
          </cell>
        </row>
        <row r="623">
          <cell r="B623">
            <v>1</v>
          </cell>
          <cell r="C623">
            <v>1</v>
          </cell>
          <cell r="D623">
            <v>1</v>
          </cell>
          <cell r="E623">
            <v>1.3</v>
          </cell>
        </row>
        <row r="624">
          <cell r="E624">
            <v>2.03</v>
          </cell>
        </row>
        <row r="625">
          <cell r="F625">
            <v>2.64</v>
          </cell>
        </row>
        <row r="626">
          <cell r="A626" t="str">
            <v>B2.3b</v>
          </cell>
          <cell r="F626">
            <v>66.62</v>
          </cell>
        </row>
        <row r="630">
          <cell r="B630">
            <v>1</v>
          </cell>
          <cell r="C630">
            <v>1</v>
          </cell>
          <cell r="D630">
            <v>2</v>
          </cell>
          <cell r="E630">
            <v>9.4</v>
          </cell>
        </row>
        <row r="631">
          <cell r="E631">
            <v>0.4</v>
          </cell>
        </row>
        <row r="632">
          <cell r="F632">
            <v>7.52</v>
          </cell>
        </row>
        <row r="633">
          <cell r="B633">
            <v>1</v>
          </cell>
          <cell r="C633">
            <v>1</v>
          </cell>
          <cell r="D633">
            <v>2</v>
          </cell>
          <cell r="E633">
            <v>32.52</v>
          </cell>
        </row>
        <row r="634">
          <cell r="E634">
            <v>0.4</v>
          </cell>
        </row>
        <row r="635">
          <cell r="F635">
            <v>26.02</v>
          </cell>
        </row>
        <row r="636">
          <cell r="B636">
            <v>1</v>
          </cell>
          <cell r="C636">
            <v>1</v>
          </cell>
          <cell r="D636">
            <v>4</v>
          </cell>
          <cell r="E636">
            <v>1.33</v>
          </cell>
        </row>
        <row r="637">
          <cell r="E637">
            <v>0.4</v>
          </cell>
        </row>
        <row r="638">
          <cell r="F638">
            <v>2.13</v>
          </cell>
        </row>
        <row r="640">
          <cell r="B640">
            <v>1</v>
          </cell>
          <cell r="C640">
            <v>1</v>
          </cell>
          <cell r="D640">
            <v>2</v>
          </cell>
          <cell r="E640">
            <v>8.8</v>
          </cell>
        </row>
        <row r="641">
          <cell r="E641">
            <v>0.4</v>
          </cell>
        </row>
        <row r="642">
          <cell r="F642">
            <v>7.04</v>
          </cell>
        </row>
        <row r="643">
          <cell r="B643">
            <v>1</v>
          </cell>
          <cell r="C643">
            <v>1</v>
          </cell>
          <cell r="D643">
            <v>2</v>
          </cell>
          <cell r="E643">
            <v>8.8</v>
          </cell>
        </row>
        <row r="644">
          <cell r="E644">
            <v>0.4</v>
          </cell>
        </row>
        <row r="645">
          <cell r="F645">
            <v>7.04</v>
          </cell>
        </row>
        <row r="646">
          <cell r="B646">
            <v>1</v>
          </cell>
          <cell r="C646">
            <v>1</v>
          </cell>
          <cell r="D646">
            <v>4</v>
          </cell>
          <cell r="E646">
            <v>9.93</v>
          </cell>
        </row>
        <row r="647">
          <cell r="E647">
            <v>0.4</v>
          </cell>
        </row>
        <row r="648">
          <cell r="F648">
            <v>15.89</v>
          </cell>
        </row>
        <row r="649">
          <cell r="B649">
            <v>1</v>
          </cell>
          <cell r="C649">
            <v>1</v>
          </cell>
          <cell r="D649">
            <v>6</v>
          </cell>
          <cell r="E649">
            <v>8.6</v>
          </cell>
        </row>
        <row r="650">
          <cell r="E650">
            <v>0.4</v>
          </cell>
        </row>
        <row r="651">
          <cell r="F651">
            <v>20.64</v>
          </cell>
        </row>
        <row r="652">
          <cell r="B652">
            <v>1</v>
          </cell>
          <cell r="C652">
            <v>1</v>
          </cell>
          <cell r="D652">
            <v>2</v>
          </cell>
          <cell r="E652">
            <v>30.92</v>
          </cell>
        </row>
        <row r="653">
          <cell r="E653">
            <v>0.4</v>
          </cell>
        </row>
        <row r="654">
          <cell r="F654">
            <v>24.74</v>
          </cell>
        </row>
        <row r="655">
          <cell r="B655">
            <v>1</v>
          </cell>
          <cell r="C655">
            <v>1</v>
          </cell>
          <cell r="D655">
            <v>2</v>
          </cell>
          <cell r="E655">
            <v>30.92</v>
          </cell>
        </row>
        <row r="656">
          <cell r="E656">
            <v>0.4</v>
          </cell>
        </row>
        <row r="657">
          <cell r="F657">
            <v>24.74</v>
          </cell>
        </row>
        <row r="658">
          <cell r="B658">
            <v>1</v>
          </cell>
          <cell r="C658">
            <v>1</v>
          </cell>
          <cell r="D658">
            <v>2</v>
          </cell>
          <cell r="E658">
            <v>21.22</v>
          </cell>
        </row>
        <row r="659">
          <cell r="E659">
            <v>0.4</v>
          </cell>
        </row>
        <row r="660">
          <cell r="F660">
            <v>16.98</v>
          </cell>
        </row>
        <row r="661">
          <cell r="A661" t="str">
            <v>B2.3c</v>
          </cell>
          <cell r="F661">
            <v>152.73999999999998</v>
          </cell>
        </row>
        <row r="665">
          <cell r="A665" t="str">
            <v>B2.4a</v>
          </cell>
          <cell r="F665">
            <v>741.8</v>
          </cell>
        </row>
        <row r="667">
          <cell r="A667" t="str">
            <v>B2.4b</v>
          </cell>
          <cell r="F667">
            <v>727.74</v>
          </cell>
        </row>
        <row r="669">
          <cell r="A669" t="str">
            <v>B2.4c</v>
          </cell>
          <cell r="F669">
            <v>0</v>
          </cell>
        </row>
        <row r="671">
          <cell r="A671" t="str">
            <v>B2.4d</v>
          </cell>
          <cell r="F671">
            <v>513.66</v>
          </cell>
        </row>
        <row r="673">
          <cell r="A673" t="str">
            <v>B2.4e</v>
          </cell>
          <cell r="F673">
            <v>2865.42</v>
          </cell>
        </row>
        <row r="675">
          <cell r="A675" t="str">
            <v>B2.4f</v>
          </cell>
          <cell r="F675">
            <v>525.33</v>
          </cell>
        </row>
        <row r="677">
          <cell r="A677" t="str">
            <v>B2.4g</v>
          </cell>
          <cell r="F677">
            <v>1382.41</v>
          </cell>
        </row>
        <row r="682">
          <cell r="B682">
            <v>1</v>
          </cell>
          <cell r="C682">
            <v>1</v>
          </cell>
          <cell r="D682">
            <v>2</v>
          </cell>
          <cell r="E682">
            <v>32.52</v>
          </cell>
        </row>
        <row r="683">
          <cell r="E683">
            <v>0.5</v>
          </cell>
        </row>
        <row r="684">
          <cell r="E684">
            <v>1</v>
          </cell>
        </row>
        <row r="685">
          <cell r="F685">
            <v>32.52</v>
          </cell>
        </row>
        <row r="686">
          <cell r="B686">
            <v>1</v>
          </cell>
          <cell r="C686">
            <v>1</v>
          </cell>
          <cell r="D686">
            <v>2</v>
          </cell>
          <cell r="E686">
            <v>8.4</v>
          </cell>
        </row>
        <row r="687">
          <cell r="E687">
            <v>0.5</v>
          </cell>
        </row>
        <row r="688">
          <cell r="E688">
            <v>1</v>
          </cell>
        </row>
        <row r="689">
          <cell r="F689">
            <v>8.4</v>
          </cell>
        </row>
        <row r="690">
          <cell r="B690">
            <v>1</v>
          </cell>
          <cell r="C690">
            <v>1</v>
          </cell>
          <cell r="D690">
            <v>4</v>
          </cell>
          <cell r="E690">
            <v>1.33</v>
          </cell>
        </row>
        <row r="691">
          <cell r="E691">
            <v>0.5</v>
          </cell>
        </row>
        <row r="692">
          <cell r="E692">
            <v>1</v>
          </cell>
        </row>
        <row r="693">
          <cell r="F693">
            <v>2.66</v>
          </cell>
        </row>
        <row r="695">
          <cell r="B695">
            <v>-1</v>
          </cell>
          <cell r="C695">
            <v>1</v>
          </cell>
          <cell r="D695">
            <v>18</v>
          </cell>
          <cell r="E695">
            <v>0.25</v>
          </cell>
        </row>
        <row r="696">
          <cell r="E696">
            <v>0.4</v>
          </cell>
        </row>
        <row r="697">
          <cell r="E697">
            <v>1</v>
          </cell>
        </row>
        <row r="698">
          <cell r="F698">
            <v>-1.8</v>
          </cell>
        </row>
        <row r="699">
          <cell r="B699">
            <v>-1</v>
          </cell>
          <cell r="C699">
            <v>1</v>
          </cell>
          <cell r="D699">
            <v>6</v>
          </cell>
          <cell r="E699">
            <v>0.3</v>
          </cell>
        </row>
        <row r="700">
          <cell r="E700">
            <v>0.4</v>
          </cell>
        </row>
        <row r="701">
          <cell r="E701">
            <v>1</v>
          </cell>
        </row>
        <row r="702">
          <cell r="F702">
            <v>-0.72</v>
          </cell>
        </row>
        <row r="703">
          <cell r="A703" t="str">
            <v>B3.1</v>
          </cell>
          <cell r="F703">
            <v>41.06</v>
          </cell>
        </row>
        <row r="707">
          <cell r="B707">
            <v>1</v>
          </cell>
          <cell r="C707">
            <v>1</v>
          </cell>
          <cell r="D707">
            <v>2</v>
          </cell>
          <cell r="E707">
            <v>32.52</v>
          </cell>
        </row>
        <row r="708">
          <cell r="E708">
            <v>0.5</v>
          </cell>
        </row>
        <row r="709">
          <cell r="E709">
            <v>0</v>
          </cell>
        </row>
        <row r="710">
          <cell r="F710">
            <v>0</v>
          </cell>
        </row>
        <row r="711">
          <cell r="B711">
            <v>1</v>
          </cell>
          <cell r="C711">
            <v>1</v>
          </cell>
          <cell r="D711">
            <v>2</v>
          </cell>
          <cell r="E711">
            <v>8.4</v>
          </cell>
        </row>
        <row r="712">
          <cell r="E712">
            <v>0.5</v>
          </cell>
        </row>
        <row r="713">
          <cell r="E713">
            <v>0</v>
          </cell>
        </row>
        <row r="714">
          <cell r="F714">
            <v>0</v>
          </cell>
        </row>
        <row r="715">
          <cell r="B715">
            <v>1</v>
          </cell>
          <cell r="C715">
            <v>1</v>
          </cell>
          <cell r="D715">
            <v>4</v>
          </cell>
          <cell r="E715">
            <v>0.8300000000000001</v>
          </cell>
        </row>
        <row r="716">
          <cell r="E716">
            <v>0.5</v>
          </cell>
        </row>
        <row r="717">
          <cell r="E717">
            <v>0</v>
          </cell>
        </row>
        <row r="718">
          <cell r="F718">
            <v>0</v>
          </cell>
        </row>
        <row r="720">
          <cell r="B720">
            <v>-1</v>
          </cell>
          <cell r="C720">
            <v>1</v>
          </cell>
          <cell r="D720">
            <v>18</v>
          </cell>
          <cell r="E720">
            <v>0.25</v>
          </cell>
        </row>
        <row r="721">
          <cell r="E721">
            <v>0.4</v>
          </cell>
        </row>
        <row r="722">
          <cell r="E722">
            <v>0</v>
          </cell>
        </row>
        <row r="723">
          <cell r="F723">
            <v>0</v>
          </cell>
        </row>
        <row r="724">
          <cell r="B724">
            <v>-1</v>
          </cell>
          <cell r="C724">
            <v>1</v>
          </cell>
          <cell r="D724">
            <v>6</v>
          </cell>
          <cell r="E724">
            <v>0.3</v>
          </cell>
        </row>
        <row r="725">
          <cell r="E725">
            <v>0.4</v>
          </cell>
        </row>
        <row r="726">
          <cell r="E726">
            <v>0</v>
          </cell>
        </row>
        <row r="727">
          <cell r="F727">
            <v>0</v>
          </cell>
        </row>
        <row r="728">
          <cell r="A728" t="str">
            <v>B3.2</v>
          </cell>
          <cell r="F728">
            <v>0</v>
          </cell>
        </row>
        <row r="774">
          <cell r="A774" t="str">
            <v>B1.9</v>
          </cell>
          <cell r="F774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lock Summary"/>
      <sheetName val="Summary"/>
      <sheetName val="Sub Structure BC = 300"/>
      <sheetName val="Ar &amp; St"/>
      <sheetName val="E-1 300kp SHOP. Sub St."/>
      <sheetName val="E-1-300 Kpa"/>
      <sheetName val="masonary data "/>
      <sheetName val="RB E-1 300kp SHOP. Sub St."/>
      <sheetName val="E-1 300kp  Sup St."/>
      <sheetName val="RB E-1 300kp Res. Super St."/>
    </sheetNames>
    <sheetDataSet>
      <sheetData sheetId="7">
        <row r="4">
          <cell r="D4" t="str">
            <v>Dia</v>
          </cell>
        </row>
        <row r="8">
          <cell r="D8">
            <v>14</v>
          </cell>
        </row>
        <row r="9">
          <cell r="D9">
            <v>8</v>
          </cell>
        </row>
        <row r="10">
          <cell r="D10">
            <v>14</v>
          </cell>
        </row>
        <row r="11">
          <cell r="D11">
            <v>8</v>
          </cell>
        </row>
        <row r="12">
          <cell r="D12">
            <v>12</v>
          </cell>
        </row>
        <row r="13">
          <cell r="D13">
            <v>8</v>
          </cell>
        </row>
        <row r="14">
          <cell r="D14">
            <v>12</v>
          </cell>
        </row>
        <row r="15">
          <cell r="D15">
            <v>8</v>
          </cell>
        </row>
        <row r="18">
          <cell r="D18">
            <v>16</v>
          </cell>
        </row>
        <row r="19">
          <cell r="D19">
            <v>8</v>
          </cell>
        </row>
        <row r="20">
          <cell r="D20">
            <v>20</v>
          </cell>
        </row>
        <row r="21">
          <cell r="D21">
            <v>8</v>
          </cell>
        </row>
        <row r="22">
          <cell r="D22">
            <v>20</v>
          </cell>
        </row>
        <row r="23">
          <cell r="D23">
            <v>8</v>
          </cell>
        </row>
        <row r="24">
          <cell r="D24">
            <v>16</v>
          </cell>
        </row>
        <row r="25">
          <cell r="D25">
            <v>8</v>
          </cell>
        </row>
        <row r="26">
          <cell r="D26">
            <v>16</v>
          </cell>
        </row>
        <row r="27">
          <cell r="D27">
            <v>8</v>
          </cell>
        </row>
        <row r="28">
          <cell r="D28">
            <v>20</v>
          </cell>
        </row>
        <row r="29">
          <cell r="D29">
            <v>8</v>
          </cell>
        </row>
        <row r="30">
          <cell r="D30">
            <v>20</v>
          </cell>
        </row>
        <row r="31">
          <cell r="D31">
            <v>8</v>
          </cell>
        </row>
        <row r="32">
          <cell r="D32">
            <v>16</v>
          </cell>
        </row>
        <row r="33">
          <cell r="D33">
            <v>8</v>
          </cell>
        </row>
        <row r="34">
          <cell r="D34">
            <v>16</v>
          </cell>
        </row>
        <row r="35">
          <cell r="D35">
            <v>8</v>
          </cell>
        </row>
        <row r="36">
          <cell r="D36">
            <v>20</v>
          </cell>
        </row>
        <row r="37">
          <cell r="D37">
            <v>8</v>
          </cell>
        </row>
        <row r="38">
          <cell r="D38">
            <v>20</v>
          </cell>
        </row>
        <row r="39">
          <cell r="D39">
            <v>8</v>
          </cell>
        </row>
        <row r="40">
          <cell r="D40">
            <v>20</v>
          </cell>
        </row>
        <row r="41">
          <cell r="D41">
            <v>8</v>
          </cell>
        </row>
        <row r="42">
          <cell r="D42">
            <v>20</v>
          </cell>
        </row>
        <row r="43">
          <cell r="D43">
            <v>8</v>
          </cell>
        </row>
        <row r="44">
          <cell r="D44">
            <v>20</v>
          </cell>
        </row>
        <row r="45">
          <cell r="D45">
            <v>8</v>
          </cell>
        </row>
        <row r="46">
          <cell r="D46">
            <v>20</v>
          </cell>
        </row>
        <row r="47">
          <cell r="D47">
            <v>8</v>
          </cell>
        </row>
        <row r="48">
          <cell r="D48">
            <v>16</v>
          </cell>
        </row>
        <row r="49">
          <cell r="D49">
            <v>8</v>
          </cell>
        </row>
        <row r="50">
          <cell r="D50">
            <v>16</v>
          </cell>
        </row>
        <row r="51">
          <cell r="D51">
            <v>8</v>
          </cell>
        </row>
        <row r="52">
          <cell r="D52">
            <v>20</v>
          </cell>
        </row>
        <row r="53">
          <cell r="D53">
            <v>8</v>
          </cell>
        </row>
        <row r="54">
          <cell r="D54">
            <v>20</v>
          </cell>
        </row>
        <row r="55">
          <cell r="D55">
            <v>8</v>
          </cell>
        </row>
        <row r="56">
          <cell r="D56">
            <v>16</v>
          </cell>
        </row>
        <row r="57">
          <cell r="D57">
            <v>8</v>
          </cell>
        </row>
        <row r="58">
          <cell r="D58">
            <v>16</v>
          </cell>
        </row>
        <row r="59">
          <cell r="D59">
            <v>8</v>
          </cell>
        </row>
        <row r="60">
          <cell r="D60">
            <v>20</v>
          </cell>
        </row>
        <row r="61">
          <cell r="D61">
            <v>8</v>
          </cell>
        </row>
        <row r="62">
          <cell r="D62">
            <v>20</v>
          </cell>
        </row>
        <row r="63">
          <cell r="D63">
            <v>8</v>
          </cell>
        </row>
        <row r="64">
          <cell r="D64">
            <v>16</v>
          </cell>
        </row>
        <row r="65">
          <cell r="D65">
            <v>8</v>
          </cell>
        </row>
        <row r="68">
          <cell r="D68">
            <v>14</v>
          </cell>
        </row>
        <row r="69">
          <cell r="D69">
            <v>14</v>
          </cell>
        </row>
        <row r="70">
          <cell r="D70">
            <v>12</v>
          </cell>
        </row>
        <row r="71">
          <cell r="D71">
            <v>12</v>
          </cell>
        </row>
        <row r="72">
          <cell r="D72">
            <v>14</v>
          </cell>
        </row>
        <row r="73">
          <cell r="D73">
            <v>8</v>
          </cell>
        </row>
        <row r="74">
          <cell r="D74">
            <v>14</v>
          </cell>
        </row>
        <row r="75">
          <cell r="D75">
            <v>14</v>
          </cell>
        </row>
        <row r="76">
          <cell r="D76">
            <v>12</v>
          </cell>
        </row>
        <row r="77">
          <cell r="D77">
            <v>12</v>
          </cell>
        </row>
        <row r="78">
          <cell r="D78">
            <v>8</v>
          </cell>
        </row>
        <row r="79">
          <cell r="D79">
            <v>14</v>
          </cell>
        </row>
        <row r="80">
          <cell r="D80">
            <v>12</v>
          </cell>
        </row>
        <row r="81">
          <cell r="D81">
            <v>8</v>
          </cell>
        </row>
        <row r="82">
          <cell r="D82">
            <v>14</v>
          </cell>
        </row>
        <row r="83">
          <cell r="D83">
            <v>12</v>
          </cell>
        </row>
        <row r="84">
          <cell r="D84">
            <v>8</v>
          </cell>
        </row>
        <row r="85">
          <cell r="D85">
            <v>14</v>
          </cell>
        </row>
        <row r="86">
          <cell r="D86">
            <v>12</v>
          </cell>
        </row>
        <row r="87">
          <cell r="D87">
            <v>8</v>
          </cell>
        </row>
        <row r="88">
          <cell r="D88">
            <v>14</v>
          </cell>
        </row>
        <row r="89">
          <cell r="D89">
            <v>12</v>
          </cell>
        </row>
        <row r="90">
          <cell r="D90">
            <v>8</v>
          </cell>
        </row>
        <row r="91">
          <cell r="D91">
            <v>14</v>
          </cell>
        </row>
        <row r="92">
          <cell r="D92">
            <v>12</v>
          </cell>
        </row>
        <row r="93">
          <cell r="D93">
            <v>8</v>
          </cell>
        </row>
        <row r="95">
          <cell r="D95">
            <v>6</v>
          </cell>
        </row>
        <row r="96">
          <cell r="D96">
            <v>6</v>
          </cell>
        </row>
        <row r="97">
          <cell r="D97">
            <v>6</v>
          </cell>
        </row>
        <row r="98">
          <cell r="D98">
            <v>6</v>
          </cell>
        </row>
        <row r="99">
          <cell r="D99">
            <v>6</v>
          </cell>
        </row>
        <row r="100">
          <cell r="D100">
            <v>6</v>
          </cell>
        </row>
        <row r="101">
          <cell r="D101">
            <v>6</v>
          </cell>
        </row>
        <row r="102">
          <cell r="D102">
            <v>6</v>
          </cell>
        </row>
        <row r="103">
          <cell r="D103">
            <v>6</v>
          </cell>
        </row>
        <row r="104">
          <cell r="D104">
            <v>6</v>
          </cell>
        </row>
        <row r="105">
          <cell r="D105">
            <v>6</v>
          </cell>
        </row>
        <row r="106">
          <cell r="D106">
            <v>6</v>
          </cell>
        </row>
        <row r="107">
          <cell r="D107">
            <v>6</v>
          </cell>
        </row>
        <row r="108">
          <cell r="D108">
            <v>6</v>
          </cell>
        </row>
        <row r="109">
          <cell r="D109">
            <v>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EREKET YEMANE-A2,E1-HENOKX"/>
      <sheetName val="SISAY GMARIAM,A2,A2-HENOKX"/>
      <sheetName val="YOKA CONS. A2,E1-YESHITILAX"/>
      <sheetName val="Solomon Weldu A2,E1-FevV"/>
      <sheetName val="Tesfu Beyen- A2,E1-Fev X"/>
      <sheetName val="Sisay Tedla b.c.- A2,E1-FevX "/>
      <sheetName val="Wendwessen- A2,A1-fevenV "/>
      <sheetName val="Teshale Asrat- E2,E1-YeteshaX"/>
      <sheetName val="Adot con.- A2,E1-YeteshaX"/>
      <sheetName val="Eshetu Yirdaw bc.-A2,E1-TsedeyV"/>
      <sheetName val="Amha Wegayehu- E2,E1-Tsedey"/>
      <sheetName val="Sara B.c.- A2,E1-TsedeyV"/>
      <sheetName val="Seid Abdela-A2,E1-TsedeyV"/>
      <sheetName val="kinfe hailu,e1,a2(dagne)X"/>
      <sheetName val="mathios teshome E1,E2 (dagne)X"/>
      <sheetName val="Sheet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5 Summary"/>
      <sheetName val="05 Sub Structure BC = 300"/>
      <sheetName val="05 Ar &amp; St"/>
      <sheetName val="05 A-2 300kp Sup St."/>
      <sheetName val="05 RB A-2 300kp Res. Super St."/>
      <sheetName val="A-2 blcok work Res."/>
      <sheetName val="05 A-2 300kp Res. Sup St."/>
      <sheetName val="A-2 Plate Qty "/>
      <sheetName val="05_Summary"/>
      <sheetName val="05_Sub_Structure_BC_=_300"/>
      <sheetName val="05_Ar_&amp;_St"/>
      <sheetName val="05_A-2_300kp_Sup_St_"/>
      <sheetName val="05_RB_A-2_300kp_Res__Super_St_"/>
      <sheetName val="A-2_blcok_work_Res_"/>
      <sheetName val="05_A-2_300kp_Res__Sup_St_"/>
      <sheetName val="A-2_Plate_Qty_"/>
      <sheetName val="05_Summary1"/>
      <sheetName val="05_Sub_Structure_BC_=_3001"/>
      <sheetName val="05_Ar_&amp;_St1"/>
      <sheetName val="05_A-2_300kp_Sup_St_1"/>
      <sheetName val="05_RB_A-2_300kp_Res__Super_St_1"/>
      <sheetName val="A-2_blcok_work_Res_1"/>
      <sheetName val="05_A-2_300kp_Res__Sup_St_1"/>
      <sheetName val="A-2_Plate_Qty_1"/>
    </sheetNames>
    <sheetDataSet>
      <sheetData sheetId="2">
        <row r="50">
          <cell r="M50">
            <v>175898</v>
          </cell>
        </row>
      </sheetData>
      <sheetData sheetId="3">
        <row r="1">
          <cell r="B1" t="str">
            <v>Project: Low Cost Housing Development Project</v>
          </cell>
        </row>
        <row r="2">
          <cell r="B2" t="str">
            <v>Location: Jemmo II</v>
          </cell>
        </row>
        <row r="3">
          <cell r="B3" t="str">
            <v>Client: Nifasilk Lafto Sub-City</v>
          </cell>
        </row>
        <row r="4">
          <cell r="B4" t="str">
            <v>Contractor:  ENDALAMAW KEBEDE G.C</v>
          </cell>
        </row>
        <row r="5">
          <cell r="B5" t="str">
            <v>Consultant: MGM Consult PLC</v>
          </cell>
        </row>
        <row r="6">
          <cell r="A6" t="str">
            <v>Code</v>
          </cell>
          <cell r="B6" t="str">
            <v>Timizing</v>
          </cell>
          <cell r="E6" t="str">
            <v>Dimension</v>
          </cell>
          <cell r="F6" t="str">
            <v>Qty</v>
          </cell>
        </row>
        <row r="12">
          <cell r="B12">
            <v>1</v>
          </cell>
          <cell r="C12">
            <v>1</v>
          </cell>
          <cell r="D12">
            <v>25</v>
          </cell>
          <cell r="E12">
            <v>0.25</v>
          </cell>
        </row>
        <row r="13">
          <cell r="E13">
            <v>0.4</v>
          </cell>
        </row>
        <row r="14">
          <cell r="E14">
            <v>2.58</v>
          </cell>
        </row>
        <row r="15">
          <cell r="F15">
            <v>6.45</v>
          </cell>
        </row>
        <row r="16">
          <cell r="A16" t="str">
            <v>C1.1a</v>
          </cell>
          <cell r="F16">
            <v>6.45</v>
          </cell>
        </row>
        <row r="19">
          <cell r="B19">
            <v>1</v>
          </cell>
          <cell r="C19">
            <v>1</v>
          </cell>
          <cell r="D19">
            <v>1</v>
          </cell>
          <cell r="E19">
            <v>5.25</v>
          </cell>
        </row>
        <row r="20">
          <cell r="E20">
            <v>0.3</v>
          </cell>
        </row>
        <row r="21">
          <cell r="E21">
            <v>0.2</v>
          </cell>
        </row>
        <row r="22">
          <cell r="F22">
            <v>0.32</v>
          </cell>
        </row>
        <row r="23">
          <cell r="B23">
            <v>1</v>
          </cell>
          <cell r="C23">
            <v>1</v>
          </cell>
          <cell r="D23">
            <v>1</v>
          </cell>
          <cell r="E23">
            <v>8.54</v>
          </cell>
        </row>
        <row r="24">
          <cell r="E24">
            <v>0.3</v>
          </cell>
        </row>
        <row r="25">
          <cell r="E25">
            <v>0.2</v>
          </cell>
        </row>
        <row r="26">
          <cell r="F26">
            <v>0.51</v>
          </cell>
        </row>
        <row r="27">
          <cell r="B27">
            <v>1</v>
          </cell>
          <cell r="C27">
            <v>1</v>
          </cell>
          <cell r="D27">
            <v>1</v>
          </cell>
          <cell r="E27">
            <v>8.615</v>
          </cell>
        </row>
        <row r="28">
          <cell r="E28">
            <v>0.3</v>
          </cell>
        </row>
        <row r="29">
          <cell r="E29">
            <v>0.2</v>
          </cell>
        </row>
        <row r="30">
          <cell r="F30">
            <v>0.52</v>
          </cell>
        </row>
        <row r="31">
          <cell r="B31">
            <v>1</v>
          </cell>
          <cell r="C31">
            <v>1</v>
          </cell>
          <cell r="D31">
            <v>1</v>
          </cell>
          <cell r="E31">
            <v>4.239999999999999</v>
          </cell>
        </row>
        <row r="32">
          <cell r="E32">
            <v>0.3</v>
          </cell>
        </row>
        <row r="33">
          <cell r="E33">
            <v>0.2</v>
          </cell>
        </row>
        <row r="34">
          <cell r="F34">
            <v>0.25</v>
          </cell>
        </row>
        <row r="35">
          <cell r="B35">
            <v>1</v>
          </cell>
          <cell r="C35">
            <v>1</v>
          </cell>
          <cell r="D35">
            <v>1</v>
          </cell>
          <cell r="E35">
            <v>13.575</v>
          </cell>
        </row>
        <row r="36">
          <cell r="E36">
            <v>0.3</v>
          </cell>
        </row>
        <row r="37">
          <cell r="E37">
            <v>0.2</v>
          </cell>
        </row>
        <row r="38">
          <cell r="F38">
            <v>0.81</v>
          </cell>
        </row>
        <row r="39">
          <cell r="B39">
            <v>1</v>
          </cell>
          <cell r="C39">
            <v>1</v>
          </cell>
          <cell r="D39">
            <v>2</v>
          </cell>
          <cell r="E39">
            <v>8.6</v>
          </cell>
        </row>
        <row r="40">
          <cell r="E40">
            <v>0.3</v>
          </cell>
        </row>
        <row r="41">
          <cell r="E41">
            <v>0.2</v>
          </cell>
        </row>
        <row r="42">
          <cell r="F42">
            <v>1.03</v>
          </cell>
        </row>
        <row r="43">
          <cell r="B43">
            <v>1</v>
          </cell>
          <cell r="C43">
            <v>1</v>
          </cell>
          <cell r="D43">
            <v>2</v>
          </cell>
          <cell r="E43">
            <v>9.93</v>
          </cell>
        </row>
        <row r="44">
          <cell r="E44">
            <v>0.3</v>
          </cell>
        </row>
        <row r="45">
          <cell r="E45">
            <v>0.2</v>
          </cell>
        </row>
        <row r="46">
          <cell r="F46">
            <v>1.19</v>
          </cell>
        </row>
        <row r="47">
          <cell r="B47">
            <v>1</v>
          </cell>
          <cell r="C47">
            <v>1</v>
          </cell>
          <cell r="D47">
            <v>1</v>
          </cell>
          <cell r="E47">
            <v>7.71</v>
          </cell>
        </row>
        <row r="48">
          <cell r="E48">
            <v>0.3</v>
          </cell>
        </row>
        <row r="49">
          <cell r="E49">
            <v>0.2</v>
          </cell>
        </row>
        <row r="50">
          <cell r="F50">
            <v>0.46</v>
          </cell>
        </row>
        <row r="51">
          <cell r="B51">
            <v>1</v>
          </cell>
          <cell r="C51">
            <v>1</v>
          </cell>
          <cell r="D51">
            <v>1</v>
          </cell>
          <cell r="E51">
            <v>8.84</v>
          </cell>
        </row>
        <row r="52">
          <cell r="E52">
            <v>0.3</v>
          </cell>
        </row>
        <row r="53">
          <cell r="E53">
            <v>0.2</v>
          </cell>
        </row>
        <row r="54">
          <cell r="F54">
            <v>0.53</v>
          </cell>
        </row>
        <row r="55">
          <cell r="B55">
            <v>1</v>
          </cell>
          <cell r="C55">
            <v>1</v>
          </cell>
          <cell r="D55">
            <v>1</v>
          </cell>
          <cell r="E55">
            <v>23.28</v>
          </cell>
        </row>
        <row r="56">
          <cell r="E56">
            <v>0.3</v>
          </cell>
        </row>
        <row r="57">
          <cell r="E57">
            <v>0.2</v>
          </cell>
        </row>
        <row r="58">
          <cell r="F58">
            <v>1.4</v>
          </cell>
        </row>
        <row r="59">
          <cell r="B59">
            <v>1</v>
          </cell>
          <cell r="C59">
            <v>1</v>
          </cell>
          <cell r="D59">
            <v>1</v>
          </cell>
          <cell r="E59">
            <v>9.700000000000001</v>
          </cell>
        </row>
        <row r="60">
          <cell r="E60">
            <v>0.3</v>
          </cell>
        </row>
        <row r="61">
          <cell r="E61">
            <v>0.2</v>
          </cell>
        </row>
        <row r="62">
          <cell r="F62">
            <v>0.58</v>
          </cell>
        </row>
        <row r="63">
          <cell r="B63">
            <v>1</v>
          </cell>
          <cell r="C63">
            <v>1</v>
          </cell>
          <cell r="D63">
            <v>1</v>
          </cell>
          <cell r="E63">
            <v>6.58</v>
          </cell>
        </row>
        <row r="64">
          <cell r="E64">
            <v>0.3</v>
          </cell>
        </row>
        <row r="65">
          <cell r="E65">
            <v>0.2</v>
          </cell>
        </row>
        <row r="66">
          <cell r="F66">
            <v>0.39</v>
          </cell>
        </row>
        <row r="67">
          <cell r="B67">
            <v>1</v>
          </cell>
          <cell r="C67">
            <v>1</v>
          </cell>
          <cell r="D67">
            <v>1</v>
          </cell>
          <cell r="E67">
            <v>4.85</v>
          </cell>
        </row>
        <row r="68">
          <cell r="E68">
            <v>0.3</v>
          </cell>
        </row>
        <row r="69">
          <cell r="E69">
            <v>0.2</v>
          </cell>
        </row>
        <row r="70">
          <cell r="F70">
            <v>0.29</v>
          </cell>
        </row>
        <row r="71">
          <cell r="B71">
            <v>1</v>
          </cell>
          <cell r="C71">
            <v>1</v>
          </cell>
          <cell r="D71">
            <v>1</v>
          </cell>
          <cell r="E71">
            <v>11.32</v>
          </cell>
        </row>
        <row r="72">
          <cell r="E72">
            <v>0.3</v>
          </cell>
        </row>
        <row r="73">
          <cell r="E73">
            <v>0.2</v>
          </cell>
        </row>
        <row r="74">
          <cell r="F74">
            <v>0.68</v>
          </cell>
        </row>
        <row r="75">
          <cell r="B75">
            <v>1</v>
          </cell>
          <cell r="C75">
            <v>1</v>
          </cell>
          <cell r="D75">
            <v>1</v>
          </cell>
          <cell r="E75">
            <v>4.85</v>
          </cell>
        </row>
        <row r="76">
          <cell r="E76">
            <v>0.3</v>
          </cell>
        </row>
        <row r="77">
          <cell r="E77">
            <v>0.2</v>
          </cell>
        </row>
        <row r="78">
          <cell r="F78">
            <v>0.29</v>
          </cell>
        </row>
        <row r="79">
          <cell r="B79">
            <v>1</v>
          </cell>
          <cell r="C79">
            <v>1</v>
          </cell>
          <cell r="D79">
            <v>25</v>
          </cell>
          <cell r="E79">
            <v>0.4</v>
          </cell>
        </row>
        <row r="80">
          <cell r="E80">
            <v>0.25</v>
          </cell>
        </row>
        <row r="81">
          <cell r="E81">
            <v>0.3</v>
          </cell>
        </row>
        <row r="82">
          <cell r="F82">
            <v>0.75</v>
          </cell>
        </row>
        <row r="83">
          <cell r="A83" t="str">
            <v>C1.1b</v>
          </cell>
          <cell r="F83">
            <v>10</v>
          </cell>
        </row>
        <row r="86">
          <cell r="B86">
            <v>1</v>
          </cell>
          <cell r="C86">
            <v>1</v>
          </cell>
          <cell r="D86">
            <v>25</v>
          </cell>
          <cell r="E86">
            <v>1.3</v>
          </cell>
        </row>
        <row r="87">
          <cell r="E87">
            <v>2.58</v>
          </cell>
        </row>
        <row r="88">
          <cell r="F88">
            <v>83.85</v>
          </cell>
        </row>
        <row r="89">
          <cell r="A89" t="str">
            <v>C1.3a</v>
          </cell>
          <cell r="F89">
            <v>83.85</v>
          </cell>
        </row>
        <row r="94">
          <cell r="B94">
            <v>1</v>
          </cell>
          <cell r="C94">
            <v>1</v>
          </cell>
          <cell r="D94">
            <v>1</v>
          </cell>
          <cell r="E94">
            <v>92.7</v>
          </cell>
        </row>
        <row r="95">
          <cell r="E95">
            <v>0.3</v>
          </cell>
        </row>
        <row r="96">
          <cell r="F96">
            <v>27.81</v>
          </cell>
        </row>
        <row r="98">
          <cell r="B98">
            <v>1</v>
          </cell>
          <cell r="C98">
            <v>1</v>
          </cell>
          <cell r="D98">
            <v>1</v>
          </cell>
          <cell r="E98">
            <v>4.85</v>
          </cell>
        </row>
        <row r="99">
          <cell r="E99">
            <v>0.3</v>
          </cell>
        </row>
        <row r="100">
          <cell r="F100">
            <v>1.46</v>
          </cell>
        </row>
        <row r="101">
          <cell r="B101">
            <v>1</v>
          </cell>
          <cell r="C101">
            <v>1</v>
          </cell>
          <cell r="D101">
            <v>1</v>
          </cell>
          <cell r="E101">
            <v>8.739999999999998</v>
          </cell>
        </row>
        <row r="102">
          <cell r="E102">
            <v>0.3</v>
          </cell>
        </row>
        <row r="103">
          <cell r="F103">
            <v>2.62</v>
          </cell>
        </row>
        <row r="104">
          <cell r="B104">
            <v>1</v>
          </cell>
          <cell r="C104">
            <v>1</v>
          </cell>
          <cell r="D104">
            <v>2</v>
          </cell>
          <cell r="E104">
            <v>4.8</v>
          </cell>
        </row>
        <row r="105">
          <cell r="E105">
            <v>0.3</v>
          </cell>
        </row>
        <row r="106">
          <cell r="F106">
            <v>2.88</v>
          </cell>
        </row>
        <row r="107">
          <cell r="B107">
            <v>1</v>
          </cell>
          <cell r="C107">
            <v>1</v>
          </cell>
          <cell r="D107">
            <v>2</v>
          </cell>
          <cell r="E107">
            <v>3.84</v>
          </cell>
        </row>
        <row r="108">
          <cell r="E108">
            <v>0.3</v>
          </cell>
        </row>
        <row r="109">
          <cell r="F109">
            <v>2.3</v>
          </cell>
        </row>
        <row r="110">
          <cell r="B110">
            <v>1</v>
          </cell>
          <cell r="C110">
            <v>1</v>
          </cell>
          <cell r="D110">
            <v>1</v>
          </cell>
          <cell r="E110">
            <v>23.8</v>
          </cell>
        </row>
        <row r="111">
          <cell r="E111">
            <v>0.3</v>
          </cell>
        </row>
        <row r="112">
          <cell r="F112">
            <v>7.14</v>
          </cell>
        </row>
        <row r="113">
          <cell r="B113">
            <v>1</v>
          </cell>
          <cell r="C113">
            <v>1</v>
          </cell>
          <cell r="D113">
            <v>1</v>
          </cell>
          <cell r="E113">
            <v>3.84</v>
          </cell>
        </row>
        <row r="114">
          <cell r="E114">
            <v>0.3</v>
          </cell>
        </row>
        <row r="115">
          <cell r="F115">
            <v>1.15</v>
          </cell>
        </row>
        <row r="116">
          <cell r="B116">
            <v>1</v>
          </cell>
          <cell r="C116">
            <v>1</v>
          </cell>
          <cell r="D116">
            <v>1</v>
          </cell>
          <cell r="E116">
            <v>18.3</v>
          </cell>
        </row>
        <row r="117">
          <cell r="E117">
            <v>0.3</v>
          </cell>
        </row>
        <row r="118">
          <cell r="F118">
            <v>5.49</v>
          </cell>
        </row>
        <row r="119">
          <cell r="B119">
            <v>1</v>
          </cell>
          <cell r="C119">
            <v>1</v>
          </cell>
          <cell r="D119">
            <v>2</v>
          </cell>
          <cell r="E119">
            <v>20.560000000000002</v>
          </cell>
        </row>
        <row r="120">
          <cell r="E120">
            <v>0.3</v>
          </cell>
        </row>
        <row r="121">
          <cell r="F121">
            <v>12.34</v>
          </cell>
        </row>
        <row r="122">
          <cell r="B122">
            <v>1</v>
          </cell>
          <cell r="C122">
            <v>1</v>
          </cell>
          <cell r="D122">
            <v>1</v>
          </cell>
          <cell r="E122">
            <v>9.25</v>
          </cell>
        </row>
        <row r="123">
          <cell r="E123">
            <v>0.3</v>
          </cell>
        </row>
        <row r="124">
          <cell r="F124">
            <v>2.78</v>
          </cell>
        </row>
        <row r="125">
          <cell r="B125">
            <v>1</v>
          </cell>
          <cell r="C125">
            <v>1</v>
          </cell>
          <cell r="D125">
            <v>1</v>
          </cell>
          <cell r="E125">
            <v>8.51</v>
          </cell>
        </row>
        <row r="126">
          <cell r="E126">
            <v>0.3</v>
          </cell>
        </row>
        <row r="127">
          <cell r="F127">
            <v>2.55</v>
          </cell>
        </row>
        <row r="128">
          <cell r="B128">
            <v>1</v>
          </cell>
          <cell r="C128">
            <v>1</v>
          </cell>
          <cell r="D128">
            <v>1</v>
          </cell>
          <cell r="E128">
            <v>18.349999999999998</v>
          </cell>
        </row>
        <row r="129">
          <cell r="E129">
            <v>0.3</v>
          </cell>
        </row>
        <row r="130">
          <cell r="F130">
            <v>5.51</v>
          </cell>
        </row>
        <row r="131">
          <cell r="B131">
            <v>1</v>
          </cell>
          <cell r="C131">
            <v>1</v>
          </cell>
          <cell r="D131">
            <v>1</v>
          </cell>
          <cell r="E131">
            <v>33.59</v>
          </cell>
        </row>
        <row r="132">
          <cell r="E132">
            <v>0.3</v>
          </cell>
        </row>
        <row r="133">
          <cell r="F133">
            <v>10.08</v>
          </cell>
        </row>
        <row r="134">
          <cell r="B134">
            <v>1</v>
          </cell>
          <cell r="C134">
            <v>1</v>
          </cell>
          <cell r="D134">
            <v>2</v>
          </cell>
          <cell r="E134">
            <v>9.7</v>
          </cell>
        </row>
        <row r="135">
          <cell r="E135">
            <v>0.3</v>
          </cell>
        </row>
        <row r="136">
          <cell r="F136">
            <v>5.82</v>
          </cell>
        </row>
        <row r="137">
          <cell r="B137">
            <v>1</v>
          </cell>
          <cell r="C137">
            <v>1</v>
          </cell>
          <cell r="D137">
            <v>1</v>
          </cell>
          <cell r="E137">
            <v>7.38</v>
          </cell>
        </row>
        <row r="138">
          <cell r="E138">
            <v>0.3</v>
          </cell>
        </row>
        <row r="139">
          <cell r="F139">
            <v>2.21</v>
          </cell>
        </row>
        <row r="140">
          <cell r="B140">
            <v>1</v>
          </cell>
          <cell r="C140">
            <v>1</v>
          </cell>
          <cell r="D140">
            <v>2</v>
          </cell>
          <cell r="E140">
            <v>4.85</v>
          </cell>
        </row>
        <row r="141">
          <cell r="E141">
            <v>0.3</v>
          </cell>
        </row>
        <row r="142">
          <cell r="F142">
            <v>2.91</v>
          </cell>
        </row>
        <row r="143">
          <cell r="B143">
            <v>1</v>
          </cell>
          <cell r="C143">
            <v>1</v>
          </cell>
          <cell r="D143">
            <v>1</v>
          </cell>
          <cell r="E143">
            <v>11.57</v>
          </cell>
        </row>
        <row r="144">
          <cell r="E144">
            <v>0.3</v>
          </cell>
        </row>
        <row r="145">
          <cell r="F145">
            <v>3.47</v>
          </cell>
        </row>
        <row r="146">
          <cell r="B146">
            <v>1</v>
          </cell>
          <cell r="C146">
            <v>1</v>
          </cell>
          <cell r="D146">
            <v>1</v>
          </cell>
          <cell r="E146">
            <v>4.85</v>
          </cell>
        </row>
        <row r="147">
          <cell r="E147">
            <v>0.3</v>
          </cell>
        </row>
        <row r="148">
          <cell r="F148">
            <v>1.46</v>
          </cell>
        </row>
        <row r="150">
          <cell r="B150">
            <v>1</v>
          </cell>
          <cell r="C150">
            <v>1</v>
          </cell>
          <cell r="D150">
            <v>1</v>
          </cell>
          <cell r="E150">
            <v>5.25</v>
          </cell>
        </row>
        <row r="151">
          <cell r="E151">
            <v>0.2</v>
          </cell>
        </row>
        <row r="152">
          <cell r="F152">
            <v>1.05</v>
          </cell>
        </row>
        <row r="153">
          <cell r="B153">
            <v>1</v>
          </cell>
          <cell r="C153">
            <v>1</v>
          </cell>
          <cell r="D153">
            <v>1</v>
          </cell>
          <cell r="E153">
            <v>8.54</v>
          </cell>
        </row>
        <row r="154">
          <cell r="E154">
            <v>0.2</v>
          </cell>
        </row>
        <row r="155">
          <cell r="F155">
            <v>1.71</v>
          </cell>
        </row>
        <row r="156">
          <cell r="B156">
            <v>1</v>
          </cell>
          <cell r="C156">
            <v>1</v>
          </cell>
          <cell r="D156">
            <v>1</v>
          </cell>
          <cell r="E156">
            <v>8.615</v>
          </cell>
        </row>
        <row r="157">
          <cell r="E157">
            <v>0.2</v>
          </cell>
        </row>
        <row r="158">
          <cell r="F158">
            <v>1.72</v>
          </cell>
        </row>
        <row r="159">
          <cell r="B159">
            <v>1</v>
          </cell>
          <cell r="C159">
            <v>1</v>
          </cell>
          <cell r="D159">
            <v>1</v>
          </cell>
          <cell r="E159">
            <v>4.239999999999999</v>
          </cell>
        </row>
        <row r="160">
          <cell r="E160">
            <v>0.2</v>
          </cell>
        </row>
        <row r="161">
          <cell r="F161">
            <v>0.85</v>
          </cell>
        </row>
        <row r="162">
          <cell r="B162">
            <v>1</v>
          </cell>
          <cell r="C162">
            <v>1</v>
          </cell>
          <cell r="D162">
            <v>1</v>
          </cell>
          <cell r="E162">
            <v>13.575</v>
          </cell>
        </row>
        <row r="163">
          <cell r="E163">
            <v>0.2</v>
          </cell>
        </row>
        <row r="164">
          <cell r="F164">
            <v>2.72</v>
          </cell>
        </row>
        <row r="165">
          <cell r="B165">
            <v>1</v>
          </cell>
          <cell r="C165">
            <v>1</v>
          </cell>
          <cell r="D165">
            <v>1</v>
          </cell>
          <cell r="E165">
            <v>8.6</v>
          </cell>
        </row>
        <row r="166">
          <cell r="E166">
            <v>0.2</v>
          </cell>
        </row>
        <row r="167">
          <cell r="F167">
            <v>1.72</v>
          </cell>
        </row>
        <row r="168">
          <cell r="B168">
            <v>1</v>
          </cell>
          <cell r="C168">
            <v>1</v>
          </cell>
          <cell r="D168">
            <v>2</v>
          </cell>
          <cell r="E168">
            <v>9.93</v>
          </cell>
        </row>
        <row r="169">
          <cell r="E169">
            <v>0.2</v>
          </cell>
        </row>
        <row r="170">
          <cell r="F170">
            <v>3.97</v>
          </cell>
        </row>
        <row r="171">
          <cell r="B171">
            <v>1</v>
          </cell>
          <cell r="C171">
            <v>1</v>
          </cell>
          <cell r="D171">
            <v>1</v>
          </cell>
          <cell r="E171">
            <v>8.6</v>
          </cell>
        </row>
        <row r="172">
          <cell r="E172">
            <v>0.2</v>
          </cell>
        </row>
        <row r="173">
          <cell r="F173">
            <v>1.72</v>
          </cell>
        </row>
        <row r="174">
          <cell r="B174">
            <v>1</v>
          </cell>
          <cell r="C174">
            <v>1</v>
          </cell>
          <cell r="D174">
            <v>1</v>
          </cell>
          <cell r="E174">
            <v>7.71</v>
          </cell>
        </row>
        <row r="175">
          <cell r="E175">
            <v>0.2</v>
          </cell>
        </row>
        <row r="176">
          <cell r="F176">
            <v>1.54</v>
          </cell>
        </row>
        <row r="177">
          <cell r="B177">
            <v>1</v>
          </cell>
          <cell r="C177">
            <v>1</v>
          </cell>
          <cell r="D177">
            <v>1</v>
          </cell>
          <cell r="E177">
            <v>8.839999999999998</v>
          </cell>
        </row>
        <row r="178">
          <cell r="E178">
            <v>0.2</v>
          </cell>
        </row>
        <row r="179">
          <cell r="F179">
            <v>1.77</v>
          </cell>
        </row>
        <row r="180">
          <cell r="B180">
            <v>1</v>
          </cell>
          <cell r="C180">
            <v>1</v>
          </cell>
          <cell r="D180">
            <v>1</v>
          </cell>
          <cell r="E180">
            <v>23.28</v>
          </cell>
        </row>
        <row r="181">
          <cell r="E181">
            <v>0.2</v>
          </cell>
        </row>
        <row r="182">
          <cell r="F182">
            <v>4.66</v>
          </cell>
        </row>
        <row r="183">
          <cell r="B183">
            <v>1</v>
          </cell>
          <cell r="C183">
            <v>1</v>
          </cell>
          <cell r="D183">
            <v>1</v>
          </cell>
          <cell r="E183">
            <v>9.700000000000001</v>
          </cell>
        </row>
        <row r="184">
          <cell r="E184">
            <v>0.2</v>
          </cell>
        </row>
        <row r="185">
          <cell r="F185">
            <v>1.94</v>
          </cell>
        </row>
        <row r="186">
          <cell r="B186">
            <v>1</v>
          </cell>
          <cell r="C186">
            <v>1</v>
          </cell>
          <cell r="D186">
            <v>1</v>
          </cell>
          <cell r="E186">
            <v>6.58</v>
          </cell>
        </row>
        <row r="187">
          <cell r="E187">
            <v>0.2</v>
          </cell>
        </row>
        <row r="188">
          <cell r="F188">
            <v>1.32</v>
          </cell>
        </row>
        <row r="189">
          <cell r="B189">
            <v>1</v>
          </cell>
          <cell r="C189">
            <v>1</v>
          </cell>
          <cell r="D189">
            <v>1</v>
          </cell>
          <cell r="E189">
            <v>4.85</v>
          </cell>
        </row>
        <row r="190">
          <cell r="E190">
            <v>0.2</v>
          </cell>
        </row>
        <row r="191">
          <cell r="F191">
            <v>0.97</v>
          </cell>
        </row>
        <row r="192">
          <cell r="B192">
            <v>1</v>
          </cell>
          <cell r="C192">
            <v>1</v>
          </cell>
          <cell r="D192">
            <v>1</v>
          </cell>
          <cell r="E192">
            <v>11.32</v>
          </cell>
        </row>
        <row r="193">
          <cell r="E193">
            <v>0.2</v>
          </cell>
        </row>
        <row r="194">
          <cell r="F194">
            <v>2.26</v>
          </cell>
        </row>
        <row r="195">
          <cell r="B195">
            <v>1</v>
          </cell>
          <cell r="C195">
            <v>1</v>
          </cell>
          <cell r="D195">
            <v>1</v>
          </cell>
          <cell r="E195">
            <v>4.85</v>
          </cell>
        </row>
        <row r="196">
          <cell r="E196">
            <v>0.2</v>
          </cell>
        </row>
        <row r="197">
          <cell r="F197">
            <v>0.97</v>
          </cell>
        </row>
        <row r="198">
          <cell r="A198" t="str">
            <v>C1.3b</v>
          </cell>
          <cell r="F198">
            <v>130.86999999999995</v>
          </cell>
        </row>
        <row r="202">
          <cell r="A202" t="str">
            <v>C1.4a</v>
          </cell>
          <cell r="F202">
            <v>178.82</v>
          </cell>
        </row>
        <row r="204">
          <cell r="A204" t="str">
            <v>C1.4b</v>
          </cell>
          <cell r="F204">
            <v>213.19</v>
          </cell>
        </row>
        <row r="206">
          <cell r="A206" t="str">
            <v>C1.4c</v>
          </cell>
          <cell r="F206">
            <v>0</v>
          </cell>
        </row>
        <row r="208">
          <cell r="A208" t="str">
            <v>C1.4d</v>
          </cell>
          <cell r="F208">
            <v>273.2</v>
          </cell>
        </row>
        <row r="210">
          <cell r="A210" t="str">
            <v>C1.4e</v>
          </cell>
          <cell r="F210">
            <v>1178.46</v>
          </cell>
        </row>
        <row r="212">
          <cell r="A212" t="str">
            <v>C1.4f</v>
          </cell>
          <cell r="F212">
            <v>122.88</v>
          </cell>
        </row>
        <row r="214">
          <cell r="A214" t="str">
            <v>C1.4g</v>
          </cell>
          <cell r="F214">
            <v>0</v>
          </cell>
        </row>
      </sheetData>
      <sheetData sheetId="6">
        <row r="1">
          <cell r="B1" t="str">
            <v>Project: Low Cost Housing Development Project</v>
          </cell>
        </row>
        <row r="2">
          <cell r="B2" t="str">
            <v>Location: Jemmo II</v>
          </cell>
        </row>
        <row r="3">
          <cell r="B3" t="str">
            <v>Client: Nifasilk Lafto Sub-City</v>
          </cell>
        </row>
        <row r="4">
          <cell r="B4" t="str">
            <v>Contractor:  Endalemaw Kebede GC</v>
          </cell>
        </row>
        <row r="5">
          <cell r="B5" t="str">
            <v>Consultant: MGM Consult PLC</v>
          </cell>
        </row>
        <row r="6">
          <cell r="A6" t="str">
            <v>Code</v>
          </cell>
          <cell r="B6" t="str">
            <v>Timizing</v>
          </cell>
          <cell r="E6" t="str">
            <v>Dimension</v>
          </cell>
          <cell r="F6" t="str">
            <v>Qty</v>
          </cell>
        </row>
        <row r="13">
          <cell r="B13">
            <v>4</v>
          </cell>
          <cell r="D13">
            <v>1</v>
          </cell>
          <cell r="E13">
            <v>7.509999999999999</v>
          </cell>
        </row>
        <row r="14">
          <cell r="E14">
            <v>2.4</v>
          </cell>
        </row>
        <row r="15">
          <cell r="F15">
            <v>72.1</v>
          </cell>
        </row>
        <row r="17">
          <cell r="B17">
            <v>4</v>
          </cell>
          <cell r="D17">
            <v>1</v>
          </cell>
          <cell r="E17">
            <v>13.34</v>
          </cell>
        </row>
        <row r="18">
          <cell r="E18">
            <v>2.6</v>
          </cell>
        </row>
        <row r="19">
          <cell r="F19">
            <v>138.74</v>
          </cell>
        </row>
        <row r="21">
          <cell r="B21">
            <v>4</v>
          </cell>
          <cell r="D21">
            <v>1</v>
          </cell>
          <cell r="E21">
            <v>6.29</v>
          </cell>
        </row>
        <row r="22">
          <cell r="E22">
            <v>2.4</v>
          </cell>
        </row>
        <row r="23">
          <cell r="F23">
            <v>60.38</v>
          </cell>
        </row>
        <row r="25">
          <cell r="B25">
            <v>4</v>
          </cell>
          <cell r="D25">
            <v>3</v>
          </cell>
          <cell r="E25">
            <v>6.580000000000001</v>
          </cell>
        </row>
        <row r="26">
          <cell r="E26">
            <v>2.4</v>
          </cell>
        </row>
        <row r="27">
          <cell r="F27">
            <v>189.5</v>
          </cell>
        </row>
        <row r="29">
          <cell r="B29">
            <v>4</v>
          </cell>
          <cell r="D29">
            <v>1</v>
          </cell>
          <cell r="E29">
            <v>2</v>
          </cell>
        </row>
        <row r="30">
          <cell r="E30">
            <v>2.4</v>
          </cell>
        </row>
        <row r="31">
          <cell r="F31">
            <v>19.2</v>
          </cell>
        </row>
        <row r="33">
          <cell r="B33">
            <v>4</v>
          </cell>
          <cell r="D33">
            <v>1</v>
          </cell>
          <cell r="E33">
            <v>3.75</v>
          </cell>
        </row>
        <row r="34">
          <cell r="E34">
            <v>0.9</v>
          </cell>
        </row>
        <row r="35">
          <cell r="F35">
            <v>13.5</v>
          </cell>
        </row>
        <row r="37">
          <cell r="B37">
            <v>4</v>
          </cell>
          <cell r="D37">
            <v>1</v>
          </cell>
          <cell r="E37">
            <v>12.279999999999998</v>
          </cell>
        </row>
        <row r="38">
          <cell r="E38">
            <v>2.4</v>
          </cell>
        </row>
        <row r="39">
          <cell r="F39">
            <v>117.89</v>
          </cell>
        </row>
        <row r="41">
          <cell r="B41">
            <v>4</v>
          </cell>
          <cell r="D41">
            <v>2</v>
          </cell>
          <cell r="E41">
            <v>1.34</v>
          </cell>
        </row>
        <row r="42">
          <cell r="E42">
            <v>2.6</v>
          </cell>
        </row>
        <row r="43">
          <cell r="F43">
            <v>27.87</v>
          </cell>
        </row>
        <row r="45">
          <cell r="B45">
            <v>4</v>
          </cell>
          <cell r="D45">
            <v>1</v>
          </cell>
          <cell r="E45">
            <v>21.16</v>
          </cell>
        </row>
        <row r="46">
          <cell r="E46">
            <v>2.4</v>
          </cell>
        </row>
        <row r="47">
          <cell r="F47">
            <v>203.14</v>
          </cell>
        </row>
        <row r="49">
          <cell r="B49">
            <v>4</v>
          </cell>
          <cell r="D49">
            <v>1</v>
          </cell>
          <cell r="E49">
            <v>4.44</v>
          </cell>
        </row>
        <row r="50">
          <cell r="E50">
            <v>2.4</v>
          </cell>
        </row>
        <row r="51">
          <cell r="F51">
            <v>42.62</v>
          </cell>
        </row>
        <row r="54">
          <cell r="B54">
            <v>4</v>
          </cell>
          <cell r="D54">
            <v>1</v>
          </cell>
          <cell r="E54">
            <v>3.5399999999999996</v>
          </cell>
        </row>
        <row r="55">
          <cell r="E55">
            <v>2.4</v>
          </cell>
        </row>
        <row r="56">
          <cell r="F56">
            <v>33.98</v>
          </cell>
        </row>
        <row r="58">
          <cell r="B58">
            <v>4</v>
          </cell>
          <cell r="D58">
            <v>1</v>
          </cell>
          <cell r="E58">
            <v>20</v>
          </cell>
        </row>
        <row r="59">
          <cell r="E59">
            <v>2.6</v>
          </cell>
        </row>
        <row r="60">
          <cell r="F60">
            <v>208</v>
          </cell>
        </row>
        <row r="62">
          <cell r="B62">
            <v>4</v>
          </cell>
          <cell r="D62">
            <v>1</v>
          </cell>
          <cell r="E62">
            <v>12.02</v>
          </cell>
        </row>
        <row r="63">
          <cell r="E63">
            <v>2.4</v>
          </cell>
        </row>
        <row r="64">
          <cell r="F64">
            <v>115.39</v>
          </cell>
        </row>
        <row r="66">
          <cell r="B66">
            <v>1</v>
          </cell>
          <cell r="D66">
            <v>1</v>
          </cell>
          <cell r="E66">
            <v>2.78</v>
          </cell>
        </row>
        <row r="67">
          <cell r="E67">
            <v>3.35</v>
          </cell>
        </row>
        <row r="68">
          <cell r="F68">
            <v>9.31</v>
          </cell>
        </row>
        <row r="70">
          <cell r="B70">
            <v>3</v>
          </cell>
          <cell r="D70">
            <v>1</v>
          </cell>
          <cell r="E70">
            <v>2.78</v>
          </cell>
        </row>
        <row r="71">
          <cell r="E71">
            <v>2.48</v>
          </cell>
        </row>
        <row r="72">
          <cell r="F72">
            <v>20.68</v>
          </cell>
        </row>
        <row r="74">
          <cell r="B74">
            <v>4</v>
          </cell>
          <cell r="D74">
            <v>1</v>
          </cell>
          <cell r="E74">
            <v>2.13</v>
          </cell>
        </row>
        <row r="75">
          <cell r="E75">
            <v>2.4</v>
          </cell>
        </row>
        <row r="76">
          <cell r="F76">
            <v>20.45</v>
          </cell>
        </row>
        <row r="78">
          <cell r="B78">
            <v>4</v>
          </cell>
          <cell r="D78">
            <v>1</v>
          </cell>
          <cell r="E78">
            <v>3.6799999999999997</v>
          </cell>
        </row>
        <row r="79">
          <cell r="E79">
            <v>0.9</v>
          </cell>
        </row>
        <row r="80">
          <cell r="F80">
            <v>13.25</v>
          </cell>
        </row>
        <row r="82">
          <cell r="B82">
            <v>4</v>
          </cell>
          <cell r="D82">
            <v>1</v>
          </cell>
          <cell r="E82">
            <v>14.2</v>
          </cell>
        </row>
        <row r="83">
          <cell r="E83">
            <v>2.4</v>
          </cell>
        </row>
        <row r="84">
          <cell r="F84">
            <v>136.32</v>
          </cell>
        </row>
        <row r="85">
          <cell r="B85">
            <v>4</v>
          </cell>
          <cell r="D85">
            <v>2</v>
          </cell>
          <cell r="E85">
            <v>6.999999999999999</v>
          </cell>
        </row>
        <row r="86">
          <cell r="E86">
            <v>2.4</v>
          </cell>
        </row>
        <row r="87">
          <cell r="F87">
            <v>134.4</v>
          </cell>
        </row>
        <row r="89">
          <cell r="B89">
            <v>4</v>
          </cell>
          <cell r="D89">
            <v>1</v>
          </cell>
          <cell r="E89">
            <v>12.920000000000002</v>
          </cell>
        </row>
        <row r="90">
          <cell r="E90">
            <v>2.6</v>
          </cell>
        </row>
        <row r="91">
          <cell r="F91">
            <v>134.37</v>
          </cell>
        </row>
        <row r="93">
          <cell r="B93">
            <v>4</v>
          </cell>
          <cell r="D93">
            <v>1</v>
          </cell>
          <cell r="E93">
            <v>8.91</v>
          </cell>
        </row>
        <row r="94">
          <cell r="E94">
            <v>2.4</v>
          </cell>
        </row>
        <row r="95">
          <cell r="F95">
            <v>85.54</v>
          </cell>
        </row>
        <row r="97">
          <cell r="B97">
            <v>4</v>
          </cell>
          <cell r="D97">
            <v>1</v>
          </cell>
          <cell r="E97">
            <v>8.6</v>
          </cell>
        </row>
        <row r="98">
          <cell r="E98">
            <v>2.4</v>
          </cell>
        </row>
        <row r="99">
          <cell r="F99">
            <v>82.56</v>
          </cell>
        </row>
        <row r="101">
          <cell r="B101">
            <v>4</v>
          </cell>
          <cell r="D101">
            <v>1</v>
          </cell>
          <cell r="E101">
            <v>15.329999999999998</v>
          </cell>
        </row>
        <row r="102">
          <cell r="E102">
            <v>0.9</v>
          </cell>
        </row>
        <row r="103">
          <cell r="F103">
            <v>55.19</v>
          </cell>
        </row>
        <row r="106">
          <cell r="B106">
            <v>1</v>
          </cell>
          <cell r="D106">
            <v>1</v>
          </cell>
          <cell r="E106">
            <v>7.709999999999999</v>
          </cell>
        </row>
        <row r="107">
          <cell r="E107">
            <v>2.58</v>
          </cell>
        </row>
        <row r="108">
          <cell r="F108">
            <v>19.89</v>
          </cell>
        </row>
        <row r="110">
          <cell r="B110">
            <v>1</v>
          </cell>
          <cell r="D110">
            <v>1</v>
          </cell>
          <cell r="E110">
            <v>31.66</v>
          </cell>
        </row>
        <row r="111">
          <cell r="E111">
            <v>2.88</v>
          </cell>
        </row>
        <row r="112">
          <cell r="F112">
            <v>91.18</v>
          </cell>
        </row>
        <row r="114">
          <cell r="B114">
            <v>1</v>
          </cell>
          <cell r="D114">
            <v>1</v>
          </cell>
          <cell r="E114">
            <v>6.29</v>
          </cell>
        </row>
        <row r="115">
          <cell r="E115">
            <v>2.58</v>
          </cell>
        </row>
        <row r="116">
          <cell r="F116">
            <v>16.23</v>
          </cell>
        </row>
        <row r="118">
          <cell r="B118">
            <v>1</v>
          </cell>
          <cell r="D118">
            <v>3</v>
          </cell>
          <cell r="E118">
            <v>6.580000000000001</v>
          </cell>
        </row>
        <row r="119">
          <cell r="E119">
            <v>2.58</v>
          </cell>
        </row>
        <row r="120">
          <cell r="F120">
            <v>50.93</v>
          </cell>
        </row>
        <row r="122">
          <cell r="B122">
            <v>1</v>
          </cell>
          <cell r="D122">
            <v>1</v>
          </cell>
          <cell r="E122">
            <v>2</v>
          </cell>
        </row>
        <row r="123">
          <cell r="E123">
            <v>2.58</v>
          </cell>
        </row>
        <row r="124">
          <cell r="F124">
            <v>5.16</v>
          </cell>
        </row>
        <row r="126">
          <cell r="B126">
            <v>1</v>
          </cell>
          <cell r="D126">
            <v>1</v>
          </cell>
          <cell r="E126">
            <v>3.75</v>
          </cell>
        </row>
        <row r="127">
          <cell r="E127">
            <v>0.9</v>
          </cell>
        </row>
        <row r="128">
          <cell r="F128">
            <v>3.38</v>
          </cell>
        </row>
        <row r="130">
          <cell r="B130">
            <v>1</v>
          </cell>
          <cell r="D130">
            <v>1</v>
          </cell>
          <cell r="E130">
            <v>8.54</v>
          </cell>
        </row>
        <row r="131">
          <cell r="E131">
            <v>2.58</v>
          </cell>
        </row>
        <row r="132">
          <cell r="F132">
            <v>22.03</v>
          </cell>
        </row>
        <row r="134">
          <cell r="B134">
            <v>1</v>
          </cell>
          <cell r="D134">
            <v>2</v>
          </cell>
          <cell r="E134">
            <v>1.8699999999999997</v>
          </cell>
        </row>
        <row r="135">
          <cell r="E135">
            <v>2.88</v>
          </cell>
        </row>
        <row r="136">
          <cell r="F136">
            <v>10.77</v>
          </cell>
        </row>
        <row r="138">
          <cell r="B138">
            <v>1</v>
          </cell>
          <cell r="D138">
            <v>2</v>
          </cell>
          <cell r="E138">
            <v>10.879999999999999</v>
          </cell>
        </row>
        <row r="139">
          <cell r="E139">
            <v>2.88</v>
          </cell>
        </row>
        <row r="140">
          <cell r="F140">
            <v>62.67</v>
          </cell>
        </row>
        <row r="142">
          <cell r="B142">
            <v>1</v>
          </cell>
          <cell r="D142">
            <v>2</v>
          </cell>
          <cell r="E142">
            <v>2.35</v>
          </cell>
        </row>
        <row r="143">
          <cell r="E143">
            <v>2.58</v>
          </cell>
        </row>
        <row r="144">
          <cell r="F144">
            <v>12.13</v>
          </cell>
        </row>
        <row r="146">
          <cell r="B146">
            <v>1</v>
          </cell>
          <cell r="D146">
            <v>1</v>
          </cell>
          <cell r="E146">
            <v>21.16</v>
          </cell>
        </row>
        <row r="147">
          <cell r="E147">
            <v>2.58</v>
          </cell>
        </row>
        <row r="148">
          <cell r="F148">
            <v>54.59</v>
          </cell>
        </row>
        <row r="150">
          <cell r="B150">
            <v>1</v>
          </cell>
          <cell r="D150">
            <v>1</v>
          </cell>
          <cell r="E150">
            <v>4.44</v>
          </cell>
        </row>
        <row r="151">
          <cell r="E151">
            <v>2.58</v>
          </cell>
        </row>
        <row r="152">
          <cell r="F152">
            <v>11.46</v>
          </cell>
        </row>
        <row r="154">
          <cell r="B154">
            <v>1</v>
          </cell>
          <cell r="D154">
            <v>1</v>
          </cell>
          <cell r="E154">
            <v>3.5399999999999996</v>
          </cell>
        </row>
        <row r="155">
          <cell r="E155">
            <v>2.58</v>
          </cell>
        </row>
        <row r="156">
          <cell r="F156">
            <v>9.13</v>
          </cell>
        </row>
        <row r="158">
          <cell r="B158">
            <v>1</v>
          </cell>
          <cell r="D158">
            <v>1</v>
          </cell>
          <cell r="E158">
            <v>17.6</v>
          </cell>
        </row>
        <row r="159">
          <cell r="E159">
            <v>2.58</v>
          </cell>
        </row>
        <row r="160">
          <cell r="F160">
            <v>45.41</v>
          </cell>
        </row>
        <row r="162">
          <cell r="B162">
            <v>1</v>
          </cell>
          <cell r="D162">
            <v>2</v>
          </cell>
          <cell r="E162">
            <v>13.35</v>
          </cell>
        </row>
        <row r="163">
          <cell r="E163">
            <v>2.88</v>
          </cell>
        </row>
        <row r="164">
          <cell r="F164">
            <v>76.9</v>
          </cell>
        </row>
        <row r="166">
          <cell r="B166">
            <v>1</v>
          </cell>
          <cell r="D166">
            <v>1</v>
          </cell>
          <cell r="E166">
            <v>2.78</v>
          </cell>
        </row>
        <row r="167">
          <cell r="E167">
            <v>1.31</v>
          </cell>
        </row>
        <row r="168">
          <cell r="F168">
            <v>3.64</v>
          </cell>
        </row>
        <row r="169">
          <cell r="B169">
            <v>1</v>
          </cell>
          <cell r="D169">
            <v>1</v>
          </cell>
          <cell r="E169">
            <v>8.54</v>
          </cell>
        </row>
        <row r="170">
          <cell r="E170">
            <v>2.58</v>
          </cell>
        </row>
        <row r="171">
          <cell r="F171">
            <v>22.03</v>
          </cell>
        </row>
        <row r="173">
          <cell r="B173">
            <v>1</v>
          </cell>
          <cell r="D173">
            <v>2</v>
          </cell>
          <cell r="E173">
            <v>1.7399999999999998</v>
          </cell>
        </row>
        <row r="174">
          <cell r="E174">
            <v>2.88</v>
          </cell>
        </row>
        <row r="175">
          <cell r="F175">
            <v>10.02</v>
          </cell>
        </row>
        <row r="177">
          <cell r="B177">
            <v>1</v>
          </cell>
          <cell r="D177">
            <v>1</v>
          </cell>
          <cell r="E177">
            <v>2.13</v>
          </cell>
        </row>
        <row r="178">
          <cell r="E178">
            <v>2.58</v>
          </cell>
        </row>
        <row r="179">
          <cell r="F179">
            <v>5.5</v>
          </cell>
        </row>
        <row r="181">
          <cell r="B181">
            <v>1</v>
          </cell>
          <cell r="D181">
            <v>1</v>
          </cell>
          <cell r="E181">
            <v>3.6799999999999997</v>
          </cell>
        </row>
        <row r="182">
          <cell r="E182">
            <v>0.9</v>
          </cell>
        </row>
        <row r="183">
          <cell r="F183">
            <v>3.31</v>
          </cell>
        </row>
        <row r="185">
          <cell r="B185">
            <v>1</v>
          </cell>
          <cell r="D185">
            <v>1</v>
          </cell>
          <cell r="E185">
            <v>14.2</v>
          </cell>
        </row>
        <row r="186">
          <cell r="E186">
            <v>2.58</v>
          </cell>
        </row>
        <row r="187">
          <cell r="F187">
            <v>36.64</v>
          </cell>
        </row>
        <row r="189">
          <cell r="B189">
            <v>1</v>
          </cell>
          <cell r="D189">
            <v>2</v>
          </cell>
          <cell r="E189">
            <v>6.999999999999999</v>
          </cell>
        </row>
        <row r="190">
          <cell r="E190">
            <v>2.58</v>
          </cell>
        </row>
        <row r="191">
          <cell r="F191">
            <v>36.12</v>
          </cell>
        </row>
        <row r="193">
          <cell r="B193">
            <v>1</v>
          </cell>
          <cell r="D193">
            <v>1</v>
          </cell>
          <cell r="E193">
            <v>8.91</v>
          </cell>
        </row>
        <row r="194">
          <cell r="E194">
            <v>2.58</v>
          </cell>
        </row>
        <row r="195">
          <cell r="F195">
            <v>22.99</v>
          </cell>
        </row>
        <row r="197">
          <cell r="B197">
            <v>1</v>
          </cell>
          <cell r="D197">
            <v>1</v>
          </cell>
          <cell r="E197">
            <v>29.480000000000004</v>
          </cell>
        </row>
        <row r="198">
          <cell r="E198">
            <v>2.88</v>
          </cell>
        </row>
        <row r="199">
          <cell r="F199">
            <v>84.9</v>
          </cell>
        </row>
        <row r="201">
          <cell r="B201">
            <v>1</v>
          </cell>
          <cell r="D201">
            <v>1</v>
          </cell>
          <cell r="E201">
            <v>8.6</v>
          </cell>
        </row>
        <row r="202">
          <cell r="E202">
            <v>2.58</v>
          </cell>
        </row>
        <row r="203">
          <cell r="F203">
            <v>22.19</v>
          </cell>
        </row>
        <row r="205">
          <cell r="B205">
            <v>1</v>
          </cell>
          <cell r="D205">
            <v>1</v>
          </cell>
          <cell r="E205">
            <v>15.329999999999998</v>
          </cell>
        </row>
        <row r="206">
          <cell r="E206">
            <v>0.9</v>
          </cell>
        </row>
        <row r="207">
          <cell r="F207">
            <v>13.8</v>
          </cell>
        </row>
        <row r="209">
          <cell r="B209">
            <v>4</v>
          </cell>
          <cell r="D209">
            <v>1</v>
          </cell>
          <cell r="E209">
            <v>79.4</v>
          </cell>
        </row>
        <row r="210">
          <cell r="E210">
            <v>0.2</v>
          </cell>
        </row>
        <row r="211">
          <cell r="F211">
            <v>63.52</v>
          </cell>
        </row>
        <row r="213">
          <cell r="B213">
            <v>4</v>
          </cell>
          <cell r="D213">
            <v>-6</v>
          </cell>
          <cell r="E213">
            <v>1.5</v>
          </cell>
        </row>
        <row r="214">
          <cell r="E214">
            <v>1.5</v>
          </cell>
        </row>
        <row r="215">
          <cell r="F215">
            <v>-54</v>
          </cell>
        </row>
        <row r="217">
          <cell r="B217">
            <v>4</v>
          </cell>
          <cell r="D217">
            <v>-6</v>
          </cell>
          <cell r="E217">
            <v>1.2</v>
          </cell>
        </row>
        <row r="218">
          <cell r="E218">
            <v>1.5</v>
          </cell>
        </row>
        <row r="219">
          <cell r="F219">
            <v>-43.2</v>
          </cell>
        </row>
        <row r="221">
          <cell r="B221">
            <v>4</v>
          </cell>
          <cell r="D221">
            <v>-5</v>
          </cell>
          <cell r="E221">
            <v>1</v>
          </cell>
        </row>
        <row r="222">
          <cell r="E222">
            <v>1.5</v>
          </cell>
        </row>
        <row r="223">
          <cell r="F223">
            <v>-30</v>
          </cell>
        </row>
        <row r="225">
          <cell r="B225">
            <v>4</v>
          </cell>
          <cell r="D225">
            <v>-4</v>
          </cell>
          <cell r="E225">
            <v>0.6</v>
          </cell>
        </row>
        <row r="226">
          <cell r="E226">
            <v>0.6</v>
          </cell>
        </row>
        <row r="227">
          <cell r="F227">
            <v>-5.76</v>
          </cell>
        </row>
        <row r="229">
          <cell r="B229">
            <v>4</v>
          </cell>
          <cell r="D229">
            <v>-1</v>
          </cell>
          <cell r="E229">
            <v>12.309999999999997</v>
          </cell>
        </row>
        <row r="230">
          <cell r="E230">
            <v>1.5</v>
          </cell>
        </row>
        <row r="231">
          <cell r="F231">
            <v>-73.86</v>
          </cell>
        </row>
        <row r="233">
          <cell r="B233">
            <v>4</v>
          </cell>
          <cell r="D233">
            <v>-1</v>
          </cell>
          <cell r="E233">
            <v>12.85</v>
          </cell>
        </row>
        <row r="234">
          <cell r="E234">
            <v>1.5</v>
          </cell>
        </row>
        <row r="235">
          <cell r="F235">
            <v>-77.1</v>
          </cell>
        </row>
        <row r="236">
          <cell r="F236">
            <v>2466.9800000000005</v>
          </cell>
        </row>
        <row r="238">
          <cell r="E238">
            <v>2466.9800000000005</v>
          </cell>
        </row>
        <row r="239">
          <cell r="E239">
            <v>0.6</v>
          </cell>
        </row>
        <row r="240">
          <cell r="A240" t="str">
            <v>C7.1.1</v>
          </cell>
          <cell r="F240">
            <v>1480.19</v>
          </cell>
        </row>
        <row r="245">
          <cell r="B245">
            <v>4</v>
          </cell>
          <cell r="C245">
            <v>1</v>
          </cell>
          <cell r="D245">
            <v>1</v>
          </cell>
          <cell r="E245">
            <v>7.78</v>
          </cell>
        </row>
        <row r="246">
          <cell r="E246">
            <v>14.34</v>
          </cell>
        </row>
        <row r="247">
          <cell r="F247">
            <v>446.26</v>
          </cell>
        </row>
        <row r="249">
          <cell r="B249">
            <v>4</v>
          </cell>
          <cell r="C249">
            <v>1</v>
          </cell>
          <cell r="D249">
            <v>1</v>
          </cell>
          <cell r="E249">
            <v>5.25</v>
          </cell>
        </row>
        <row r="250">
          <cell r="E250">
            <v>1.33</v>
          </cell>
        </row>
        <row r="251">
          <cell r="F251">
            <v>27.93</v>
          </cell>
        </row>
        <row r="253">
          <cell r="B253">
            <v>4</v>
          </cell>
          <cell r="C253">
            <v>1</v>
          </cell>
          <cell r="D253">
            <v>1</v>
          </cell>
          <cell r="E253">
            <v>9.06</v>
          </cell>
        </row>
        <row r="254">
          <cell r="E254">
            <v>1.33</v>
          </cell>
        </row>
        <row r="255">
          <cell r="F255">
            <v>48.2</v>
          </cell>
        </row>
        <row r="256">
          <cell r="B256">
            <v>4</v>
          </cell>
          <cell r="C256">
            <v>1</v>
          </cell>
          <cell r="D256">
            <v>1</v>
          </cell>
          <cell r="E256">
            <v>2.83</v>
          </cell>
        </row>
        <row r="257">
          <cell r="E257">
            <v>5.3</v>
          </cell>
        </row>
        <row r="258">
          <cell r="F258">
            <v>60</v>
          </cell>
        </row>
        <row r="260">
          <cell r="B260">
            <v>4</v>
          </cell>
          <cell r="C260">
            <v>1</v>
          </cell>
          <cell r="D260">
            <v>1</v>
          </cell>
          <cell r="E260">
            <v>9.65</v>
          </cell>
        </row>
        <row r="261">
          <cell r="E261">
            <v>14.34</v>
          </cell>
        </row>
        <row r="262">
          <cell r="F262">
            <v>553.52</v>
          </cell>
        </row>
        <row r="264">
          <cell r="B264">
            <v>4</v>
          </cell>
          <cell r="C264">
            <v>1</v>
          </cell>
          <cell r="D264">
            <v>1</v>
          </cell>
          <cell r="E264">
            <v>1.33</v>
          </cell>
        </row>
        <row r="265">
          <cell r="E265">
            <v>5.25</v>
          </cell>
        </row>
        <row r="266">
          <cell r="F266">
            <v>27.93</v>
          </cell>
        </row>
        <row r="270">
          <cell r="B270">
            <v>-1</v>
          </cell>
          <cell r="C270">
            <v>1</v>
          </cell>
          <cell r="D270">
            <v>2</v>
          </cell>
          <cell r="E270">
            <v>0.35</v>
          </cell>
        </row>
        <row r="271">
          <cell r="E271">
            <v>0.4</v>
          </cell>
        </row>
        <row r="272">
          <cell r="F272">
            <v>-0.28</v>
          </cell>
        </row>
        <row r="273">
          <cell r="B273">
            <v>-1</v>
          </cell>
          <cell r="C273">
            <v>1</v>
          </cell>
          <cell r="D273">
            <v>2</v>
          </cell>
          <cell r="E273">
            <v>0.3</v>
          </cell>
        </row>
        <row r="274">
          <cell r="E274">
            <v>0.4</v>
          </cell>
        </row>
        <row r="275">
          <cell r="F275">
            <v>-0.24</v>
          </cell>
        </row>
        <row r="276">
          <cell r="B276">
            <v>-2</v>
          </cell>
          <cell r="C276">
            <v>1</v>
          </cell>
          <cell r="D276">
            <v>22</v>
          </cell>
          <cell r="E276">
            <v>0.25</v>
          </cell>
        </row>
        <row r="277">
          <cell r="E277">
            <v>0.4</v>
          </cell>
        </row>
        <row r="278">
          <cell r="F278">
            <v>-4.4</v>
          </cell>
        </row>
        <row r="279">
          <cell r="B279">
            <v>-2</v>
          </cell>
          <cell r="C279">
            <v>1</v>
          </cell>
          <cell r="D279">
            <v>24</v>
          </cell>
          <cell r="E279">
            <v>0.25</v>
          </cell>
        </row>
        <row r="280">
          <cell r="E280">
            <v>0.4</v>
          </cell>
        </row>
        <row r="281">
          <cell r="F281">
            <v>-4.8</v>
          </cell>
        </row>
        <row r="283">
          <cell r="B283">
            <v>4</v>
          </cell>
          <cell r="C283">
            <v>1</v>
          </cell>
          <cell r="D283">
            <v>-1</v>
          </cell>
          <cell r="E283">
            <v>43.230000000000004</v>
          </cell>
        </row>
        <row r="284">
          <cell r="E284">
            <v>0.2</v>
          </cell>
        </row>
        <row r="285">
          <cell r="F285">
            <v>-34.58</v>
          </cell>
        </row>
        <row r="286">
          <cell r="B286">
            <v>4</v>
          </cell>
          <cell r="C286">
            <v>1</v>
          </cell>
          <cell r="D286">
            <v>-1</v>
          </cell>
          <cell r="E286">
            <v>35.150000000000006</v>
          </cell>
        </row>
        <row r="287">
          <cell r="E287">
            <v>0.2</v>
          </cell>
        </row>
        <row r="288">
          <cell r="F288">
            <v>-28.12</v>
          </cell>
        </row>
        <row r="290">
          <cell r="B290">
            <v>4</v>
          </cell>
          <cell r="C290">
            <v>1</v>
          </cell>
          <cell r="D290">
            <v>-1</v>
          </cell>
          <cell r="E290">
            <v>15.660000000000002</v>
          </cell>
        </row>
        <row r="291">
          <cell r="E291">
            <v>0.1</v>
          </cell>
        </row>
        <row r="292">
          <cell r="F292">
            <v>-6.26</v>
          </cell>
        </row>
        <row r="295">
          <cell r="B295">
            <v>4</v>
          </cell>
          <cell r="C295">
            <v>1</v>
          </cell>
          <cell r="D295">
            <v>2</v>
          </cell>
          <cell r="E295">
            <v>3.005</v>
          </cell>
        </row>
        <row r="296">
          <cell r="E296">
            <v>1.37</v>
          </cell>
        </row>
        <row r="297">
          <cell r="F297">
            <v>32.93</v>
          </cell>
        </row>
        <row r="298">
          <cell r="B298">
            <v>4</v>
          </cell>
          <cell r="C298">
            <v>1</v>
          </cell>
          <cell r="D298">
            <v>1</v>
          </cell>
          <cell r="E298">
            <v>2.8400000000000003</v>
          </cell>
        </row>
        <row r="299">
          <cell r="E299">
            <v>1.45</v>
          </cell>
        </row>
        <row r="300">
          <cell r="F300">
            <v>16.47</v>
          </cell>
        </row>
        <row r="303">
          <cell r="B303">
            <v>4</v>
          </cell>
          <cell r="C303">
            <v>1</v>
          </cell>
          <cell r="D303">
            <v>2</v>
          </cell>
          <cell r="E303">
            <v>3.005</v>
          </cell>
        </row>
        <row r="304">
          <cell r="E304">
            <v>0.17</v>
          </cell>
        </row>
        <row r="305">
          <cell r="F305">
            <v>4.09</v>
          </cell>
        </row>
        <row r="307">
          <cell r="B307">
            <v>8</v>
          </cell>
          <cell r="C307">
            <v>1</v>
          </cell>
          <cell r="D307">
            <v>9</v>
          </cell>
          <cell r="E307">
            <v>0.16</v>
          </cell>
        </row>
        <row r="308">
          <cell r="E308">
            <v>0.3</v>
          </cell>
        </row>
        <row r="309">
          <cell r="E309">
            <v>0.5</v>
          </cell>
        </row>
        <row r="310">
          <cell r="F310">
            <v>1.73</v>
          </cell>
        </row>
        <row r="313">
          <cell r="B313">
            <v>4</v>
          </cell>
          <cell r="C313">
            <v>1</v>
          </cell>
          <cell r="D313">
            <v>1</v>
          </cell>
          <cell r="E313">
            <v>8.709999999999999</v>
          </cell>
        </row>
        <row r="314">
          <cell r="E314">
            <v>0.2</v>
          </cell>
        </row>
        <row r="315">
          <cell r="F315">
            <v>6.97</v>
          </cell>
        </row>
        <row r="317">
          <cell r="B317">
            <v>4</v>
          </cell>
          <cell r="C317">
            <v>1</v>
          </cell>
          <cell r="D317">
            <v>2</v>
          </cell>
          <cell r="E317">
            <v>18.35</v>
          </cell>
        </row>
        <row r="318">
          <cell r="E318">
            <v>0.2</v>
          </cell>
        </row>
        <row r="319">
          <cell r="F319">
            <v>29.36</v>
          </cell>
        </row>
        <row r="321">
          <cell r="B321">
            <v>4</v>
          </cell>
          <cell r="C321">
            <v>1</v>
          </cell>
          <cell r="D321">
            <v>1</v>
          </cell>
          <cell r="E321">
            <v>15.04</v>
          </cell>
        </row>
        <row r="322">
          <cell r="E322">
            <v>0.2</v>
          </cell>
        </row>
        <row r="323">
          <cell r="F323">
            <v>12.03</v>
          </cell>
        </row>
        <row r="325">
          <cell r="B325">
            <v>4</v>
          </cell>
          <cell r="C325">
            <v>1</v>
          </cell>
          <cell r="D325">
            <v>1</v>
          </cell>
          <cell r="E325">
            <v>7.38</v>
          </cell>
        </row>
        <row r="326">
          <cell r="E326">
            <v>0.2</v>
          </cell>
        </row>
        <row r="327">
          <cell r="F327">
            <v>5.9</v>
          </cell>
        </row>
        <row r="329">
          <cell r="B329">
            <v>4</v>
          </cell>
          <cell r="C329">
            <v>1</v>
          </cell>
          <cell r="D329">
            <v>1</v>
          </cell>
          <cell r="E329">
            <v>0.2</v>
          </cell>
        </row>
        <row r="330">
          <cell r="E330">
            <v>0.2</v>
          </cell>
        </row>
        <row r="331">
          <cell r="F331">
            <v>0.16</v>
          </cell>
        </row>
        <row r="332">
          <cell r="B332">
            <v>4</v>
          </cell>
          <cell r="C332">
            <v>1</v>
          </cell>
          <cell r="D332">
            <v>1</v>
          </cell>
          <cell r="E332">
            <v>2.73</v>
          </cell>
        </row>
        <row r="333">
          <cell r="E333">
            <v>0.29</v>
          </cell>
        </row>
        <row r="334">
          <cell r="F334">
            <v>3.17</v>
          </cell>
        </row>
        <row r="336">
          <cell r="B336">
            <v>4</v>
          </cell>
          <cell r="C336">
            <v>1</v>
          </cell>
          <cell r="D336">
            <v>1</v>
          </cell>
          <cell r="E336">
            <v>2.83</v>
          </cell>
        </row>
        <row r="337">
          <cell r="E337">
            <v>0.2</v>
          </cell>
        </row>
        <row r="338">
          <cell r="F338">
            <v>2.26</v>
          </cell>
        </row>
        <row r="340">
          <cell r="B340">
            <v>4</v>
          </cell>
          <cell r="C340">
            <v>1</v>
          </cell>
          <cell r="D340">
            <v>1</v>
          </cell>
          <cell r="E340">
            <v>0.1</v>
          </cell>
        </row>
        <row r="341">
          <cell r="E341">
            <v>0.48</v>
          </cell>
        </row>
        <row r="342">
          <cell r="F342">
            <v>0.19</v>
          </cell>
        </row>
        <row r="344">
          <cell r="B344">
            <v>4</v>
          </cell>
          <cell r="C344">
            <v>1</v>
          </cell>
          <cell r="D344">
            <v>1</v>
          </cell>
          <cell r="E344">
            <v>23.24</v>
          </cell>
        </row>
        <row r="345">
          <cell r="E345">
            <v>0.2</v>
          </cell>
        </row>
        <row r="346">
          <cell r="F346">
            <v>18.59</v>
          </cell>
        </row>
        <row r="348">
          <cell r="B348">
            <v>4</v>
          </cell>
          <cell r="C348">
            <v>1</v>
          </cell>
          <cell r="D348">
            <v>1</v>
          </cell>
          <cell r="E348">
            <v>2.8299999999999996</v>
          </cell>
        </row>
        <row r="349">
          <cell r="E349">
            <v>0.24</v>
          </cell>
        </row>
        <row r="350">
          <cell r="F350">
            <v>2.72</v>
          </cell>
        </row>
        <row r="352">
          <cell r="B352">
            <v>4</v>
          </cell>
          <cell r="C352">
            <v>1</v>
          </cell>
          <cell r="D352">
            <v>1</v>
          </cell>
          <cell r="E352">
            <v>23.24</v>
          </cell>
        </row>
        <row r="353">
          <cell r="E353">
            <v>0.2</v>
          </cell>
        </row>
        <row r="354">
          <cell r="F354">
            <v>18.59</v>
          </cell>
        </row>
        <row r="356">
          <cell r="B356">
            <v>4</v>
          </cell>
          <cell r="C356">
            <v>1</v>
          </cell>
          <cell r="D356">
            <v>1</v>
          </cell>
          <cell r="E356">
            <v>0.2</v>
          </cell>
        </row>
        <row r="357">
          <cell r="E357">
            <v>0.2</v>
          </cell>
        </row>
        <row r="358">
          <cell r="F358">
            <v>0.16</v>
          </cell>
        </row>
        <row r="360">
          <cell r="B360">
            <v>4</v>
          </cell>
          <cell r="C360">
            <v>1</v>
          </cell>
          <cell r="D360">
            <v>1</v>
          </cell>
          <cell r="E360">
            <v>23.75</v>
          </cell>
        </row>
        <row r="361">
          <cell r="E361">
            <v>0.2</v>
          </cell>
        </row>
        <row r="362">
          <cell r="F362">
            <v>19</v>
          </cell>
        </row>
        <row r="364">
          <cell r="B364">
            <v>4</v>
          </cell>
          <cell r="C364">
            <v>1</v>
          </cell>
          <cell r="D364">
            <v>1</v>
          </cell>
          <cell r="E364">
            <v>8.69</v>
          </cell>
        </row>
        <row r="365">
          <cell r="E365">
            <v>0.2</v>
          </cell>
        </row>
        <row r="366">
          <cell r="F366">
            <v>6.95</v>
          </cell>
        </row>
        <row r="368">
          <cell r="B368">
            <v>4</v>
          </cell>
          <cell r="C368">
            <v>1</v>
          </cell>
          <cell r="D368">
            <v>1</v>
          </cell>
          <cell r="E368">
            <v>14.15</v>
          </cell>
        </row>
        <row r="369">
          <cell r="E369">
            <v>0.2</v>
          </cell>
        </row>
        <row r="370">
          <cell r="F370">
            <v>11.32</v>
          </cell>
        </row>
        <row r="372">
          <cell r="B372">
            <v>4</v>
          </cell>
          <cell r="C372">
            <v>1</v>
          </cell>
          <cell r="D372">
            <v>1</v>
          </cell>
          <cell r="E372">
            <v>4.35</v>
          </cell>
        </row>
        <row r="373">
          <cell r="E373">
            <v>0.48</v>
          </cell>
        </row>
        <row r="374">
          <cell r="F374">
            <v>8.35</v>
          </cell>
        </row>
        <row r="375">
          <cell r="B375">
            <v>4</v>
          </cell>
          <cell r="C375">
            <v>1</v>
          </cell>
          <cell r="D375">
            <v>2</v>
          </cell>
          <cell r="E375">
            <v>19.630000000000003</v>
          </cell>
        </row>
        <row r="376">
          <cell r="E376">
            <v>0.2</v>
          </cell>
        </row>
        <row r="377">
          <cell r="F377">
            <v>31.41</v>
          </cell>
        </row>
        <row r="379">
          <cell r="B379">
            <v>4</v>
          </cell>
          <cell r="C379">
            <v>1</v>
          </cell>
          <cell r="D379">
            <v>1</v>
          </cell>
          <cell r="E379">
            <v>9.25</v>
          </cell>
        </row>
        <row r="380">
          <cell r="E380">
            <v>0.2</v>
          </cell>
        </row>
        <row r="381">
          <cell r="F381">
            <v>7.4</v>
          </cell>
        </row>
        <row r="384">
          <cell r="B384">
            <v>1</v>
          </cell>
          <cell r="C384">
            <v>1</v>
          </cell>
          <cell r="D384">
            <v>1</v>
          </cell>
          <cell r="E384">
            <v>8.51</v>
          </cell>
        </row>
        <row r="385">
          <cell r="E385">
            <v>0.3</v>
          </cell>
        </row>
        <row r="386">
          <cell r="F386">
            <v>2.55</v>
          </cell>
        </row>
        <row r="388">
          <cell r="B388">
            <v>1</v>
          </cell>
          <cell r="C388">
            <v>1</v>
          </cell>
          <cell r="D388">
            <v>1</v>
          </cell>
          <cell r="E388">
            <v>18.35</v>
          </cell>
        </row>
        <row r="389">
          <cell r="E389">
            <v>0.3</v>
          </cell>
        </row>
        <row r="390">
          <cell r="F390">
            <v>5.51</v>
          </cell>
        </row>
        <row r="392">
          <cell r="B392">
            <v>1</v>
          </cell>
          <cell r="C392">
            <v>1</v>
          </cell>
          <cell r="D392">
            <v>1</v>
          </cell>
          <cell r="E392">
            <v>18.549999999999997</v>
          </cell>
        </row>
        <row r="393">
          <cell r="E393">
            <v>0.3</v>
          </cell>
        </row>
        <row r="394">
          <cell r="F394">
            <v>5.57</v>
          </cell>
        </row>
        <row r="396">
          <cell r="B396">
            <v>1</v>
          </cell>
          <cell r="C396">
            <v>1</v>
          </cell>
          <cell r="D396">
            <v>1</v>
          </cell>
          <cell r="E396">
            <v>15.04</v>
          </cell>
        </row>
        <row r="397">
          <cell r="E397">
            <v>0.3</v>
          </cell>
        </row>
        <row r="398">
          <cell r="F398">
            <v>4.51</v>
          </cell>
        </row>
        <row r="400">
          <cell r="B400">
            <v>2</v>
          </cell>
          <cell r="C400">
            <v>1</v>
          </cell>
          <cell r="D400">
            <v>2</v>
          </cell>
          <cell r="E400">
            <v>4.85</v>
          </cell>
        </row>
        <row r="401">
          <cell r="E401">
            <v>0.3</v>
          </cell>
        </row>
        <row r="402">
          <cell r="F402">
            <v>5.82</v>
          </cell>
        </row>
        <row r="404">
          <cell r="B404">
            <v>1</v>
          </cell>
          <cell r="C404">
            <v>1</v>
          </cell>
          <cell r="D404">
            <v>1</v>
          </cell>
          <cell r="E404">
            <v>7.38</v>
          </cell>
        </row>
        <row r="405">
          <cell r="E405">
            <v>0.3</v>
          </cell>
        </row>
        <row r="406">
          <cell r="F406">
            <v>2.21</v>
          </cell>
        </row>
        <row r="408">
          <cell r="B408">
            <v>1</v>
          </cell>
          <cell r="C408">
            <v>1</v>
          </cell>
          <cell r="D408">
            <v>1</v>
          </cell>
          <cell r="E408">
            <v>0.2</v>
          </cell>
        </row>
        <row r="409">
          <cell r="E409">
            <v>0.3</v>
          </cell>
        </row>
        <row r="410">
          <cell r="F410">
            <v>0.06</v>
          </cell>
        </row>
        <row r="412">
          <cell r="B412">
            <v>1</v>
          </cell>
          <cell r="C412">
            <v>1</v>
          </cell>
          <cell r="D412">
            <v>3</v>
          </cell>
          <cell r="E412">
            <v>4.85</v>
          </cell>
        </row>
        <row r="413">
          <cell r="E413">
            <v>0.3</v>
          </cell>
        </row>
        <row r="414">
          <cell r="F414">
            <v>4.37</v>
          </cell>
        </row>
        <row r="416">
          <cell r="B416">
            <v>1</v>
          </cell>
          <cell r="C416">
            <v>1</v>
          </cell>
          <cell r="D416">
            <v>1</v>
          </cell>
          <cell r="E416">
            <v>7.705</v>
          </cell>
        </row>
        <row r="417">
          <cell r="E417">
            <v>0.3</v>
          </cell>
        </row>
        <row r="418">
          <cell r="F418">
            <v>2.31</v>
          </cell>
        </row>
        <row r="420">
          <cell r="B420">
            <v>1</v>
          </cell>
          <cell r="C420">
            <v>1</v>
          </cell>
          <cell r="D420">
            <v>1</v>
          </cell>
          <cell r="E420">
            <v>3.84</v>
          </cell>
        </row>
        <row r="421">
          <cell r="E421">
            <v>0.3</v>
          </cell>
        </row>
        <row r="422">
          <cell r="F422">
            <v>1.15</v>
          </cell>
        </row>
        <row r="424">
          <cell r="B424">
            <v>1</v>
          </cell>
          <cell r="C424">
            <v>1</v>
          </cell>
          <cell r="D424">
            <v>1</v>
          </cell>
          <cell r="E424">
            <v>8.739999999999998</v>
          </cell>
        </row>
        <row r="425">
          <cell r="E425">
            <v>0.3</v>
          </cell>
        </row>
        <row r="426">
          <cell r="F426">
            <v>2.62</v>
          </cell>
        </row>
        <row r="427">
          <cell r="B427">
            <v>1</v>
          </cell>
          <cell r="C427">
            <v>1</v>
          </cell>
          <cell r="D427">
            <v>3</v>
          </cell>
          <cell r="E427">
            <v>4.85</v>
          </cell>
        </row>
        <row r="428">
          <cell r="E428">
            <v>0.3</v>
          </cell>
        </row>
        <row r="429">
          <cell r="F429">
            <v>4.37</v>
          </cell>
        </row>
        <row r="431">
          <cell r="B431">
            <v>1</v>
          </cell>
          <cell r="C431">
            <v>1</v>
          </cell>
          <cell r="D431">
            <v>2</v>
          </cell>
          <cell r="E431">
            <v>3.959999999999999</v>
          </cell>
        </row>
        <row r="432">
          <cell r="E432">
            <v>0.3</v>
          </cell>
        </row>
        <row r="433">
          <cell r="F433">
            <v>2.38</v>
          </cell>
        </row>
        <row r="435">
          <cell r="B435">
            <v>1</v>
          </cell>
          <cell r="C435">
            <v>1</v>
          </cell>
          <cell r="D435">
            <v>1</v>
          </cell>
          <cell r="E435">
            <v>23.949999999999996</v>
          </cell>
        </row>
        <row r="436">
          <cell r="E436">
            <v>0.3</v>
          </cell>
        </row>
        <row r="437">
          <cell r="F437">
            <v>7.19</v>
          </cell>
        </row>
        <row r="439">
          <cell r="B439">
            <v>1</v>
          </cell>
          <cell r="C439">
            <v>1</v>
          </cell>
          <cell r="D439">
            <v>1</v>
          </cell>
          <cell r="E439">
            <v>3.84</v>
          </cell>
        </row>
        <row r="440">
          <cell r="E440">
            <v>0.3</v>
          </cell>
        </row>
        <row r="441">
          <cell r="F441">
            <v>1.15</v>
          </cell>
        </row>
        <row r="443">
          <cell r="B443">
            <v>1</v>
          </cell>
          <cell r="C443">
            <v>1</v>
          </cell>
          <cell r="D443">
            <v>1</v>
          </cell>
          <cell r="E443">
            <v>18.3</v>
          </cell>
        </row>
        <row r="444">
          <cell r="E444">
            <v>0.3</v>
          </cell>
        </row>
        <row r="445">
          <cell r="F445">
            <v>5.49</v>
          </cell>
        </row>
        <row r="447">
          <cell r="B447">
            <v>1</v>
          </cell>
          <cell r="C447">
            <v>1</v>
          </cell>
          <cell r="D447">
            <v>1</v>
          </cell>
          <cell r="E447">
            <v>19.230000000000004</v>
          </cell>
        </row>
        <row r="448">
          <cell r="E448">
            <v>0.3</v>
          </cell>
        </row>
        <row r="449">
          <cell r="F449">
            <v>5.77</v>
          </cell>
        </row>
        <row r="451">
          <cell r="B451">
            <v>1</v>
          </cell>
          <cell r="C451">
            <v>1</v>
          </cell>
          <cell r="D451">
            <v>1</v>
          </cell>
          <cell r="E451">
            <v>19.43</v>
          </cell>
        </row>
        <row r="452">
          <cell r="E452">
            <v>0.3</v>
          </cell>
        </row>
        <row r="453">
          <cell r="F453">
            <v>5.83</v>
          </cell>
        </row>
        <row r="455">
          <cell r="B455">
            <v>1</v>
          </cell>
          <cell r="C455">
            <v>1</v>
          </cell>
          <cell r="D455">
            <v>1</v>
          </cell>
          <cell r="E455">
            <v>9.25</v>
          </cell>
        </row>
        <row r="456">
          <cell r="E456">
            <v>0.3</v>
          </cell>
        </row>
        <row r="457">
          <cell r="F457">
            <v>2.78</v>
          </cell>
        </row>
        <row r="459">
          <cell r="B459">
            <v>1</v>
          </cell>
          <cell r="C459">
            <v>1</v>
          </cell>
          <cell r="D459">
            <v>1</v>
          </cell>
          <cell r="E459">
            <v>17.1</v>
          </cell>
        </row>
        <row r="460">
          <cell r="E460">
            <v>2.4</v>
          </cell>
        </row>
        <row r="461">
          <cell r="F461">
            <v>41.04</v>
          </cell>
        </row>
        <row r="463">
          <cell r="B463">
            <v>3</v>
          </cell>
          <cell r="C463">
            <v>1</v>
          </cell>
          <cell r="D463">
            <v>1</v>
          </cell>
          <cell r="E463">
            <v>16.9</v>
          </cell>
        </row>
        <row r="464">
          <cell r="E464">
            <v>2.4</v>
          </cell>
        </row>
        <row r="465">
          <cell r="F465">
            <v>121.68</v>
          </cell>
        </row>
        <row r="467">
          <cell r="B467">
            <v>1</v>
          </cell>
          <cell r="C467">
            <v>1</v>
          </cell>
          <cell r="D467">
            <v>1</v>
          </cell>
          <cell r="E467">
            <v>16.9</v>
          </cell>
        </row>
        <row r="468">
          <cell r="E468">
            <v>2.58</v>
          </cell>
        </row>
        <row r="469">
          <cell r="F469">
            <v>43.6</v>
          </cell>
        </row>
        <row r="470">
          <cell r="B470">
            <v>-4</v>
          </cell>
          <cell r="C470">
            <v>1</v>
          </cell>
          <cell r="D470">
            <v>7</v>
          </cell>
          <cell r="E470">
            <v>0.2</v>
          </cell>
        </row>
        <row r="471">
          <cell r="E471">
            <v>0.9</v>
          </cell>
        </row>
        <row r="472">
          <cell r="F472">
            <v>-5.04</v>
          </cell>
        </row>
        <row r="474">
          <cell r="B474">
            <v>-5</v>
          </cell>
          <cell r="C474">
            <v>1</v>
          </cell>
          <cell r="D474">
            <v>1</v>
          </cell>
          <cell r="E474">
            <v>0.7250000000000001</v>
          </cell>
        </row>
        <row r="475">
          <cell r="E475">
            <v>1.5</v>
          </cell>
        </row>
        <row r="476">
          <cell r="F476">
            <v>-5.44</v>
          </cell>
        </row>
        <row r="477">
          <cell r="F477">
            <v>1592.3899999999999</v>
          </cell>
        </row>
        <row r="479">
          <cell r="E479">
            <v>1592.3899999999999</v>
          </cell>
        </row>
        <row r="480">
          <cell r="E480">
            <v>0.6</v>
          </cell>
        </row>
        <row r="481">
          <cell r="A481" t="str">
            <v>C7.1.3</v>
          </cell>
          <cell r="F481">
            <v>955.43</v>
          </cell>
        </row>
        <row r="484">
          <cell r="B484">
            <v>5</v>
          </cell>
          <cell r="C484">
            <v>1</v>
          </cell>
          <cell r="D484">
            <v>1</v>
          </cell>
          <cell r="E484">
            <v>9.11</v>
          </cell>
        </row>
        <row r="485">
          <cell r="E485">
            <v>2.88</v>
          </cell>
        </row>
        <row r="486">
          <cell r="F486">
            <v>131.18</v>
          </cell>
        </row>
        <row r="488">
          <cell r="B488">
            <v>5</v>
          </cell>
          <cell r="C488">
            <v>1</v>
          </cell>
          <cell r="D488">
            <v>1</v>
          </cell>
          <cell r="E488">
            <v>9.04</v>
          </cell>
        </row>
        <row r="489">
          <cell r="E489">
            <v>2.88</v>
          </cell>
        </row>
        <row r="490">
          <cell r="F490">
            <v>130.18</v>
          </cell>
        </row>
        <row r="492">
          <cell r="B492">
            <v>5</v>
          </cell>
          <cell r="C492">
            <v>1</v>
          </cell>
          <cell r="D492">
            <v>1</v>
          </cell>
          <cell r="E492">
            <v>2.4</v>
          </cell>
        </row>
        <row r="493">
          <cell r="E493">
            <v>2.88</v>
          </cell>
        </row>
        <row r="494">
          <cell r="F494">
            <v>34.56</v>
          </cell>
        </row>
        <row r="496">
          <cell r="B496">
            <v>4</v>
          </cell>
          <cell r="C496">
            <v>1</v>
          </cell>
          <cell r="D496">
            <v>1</v>
          </cell>
          <cell r="E496">
            <v>2.84</v>
          </cell>
        </row>
        <row r="497">
          <cell r="E497">
            <v>0.9</v>
          </cell>
        </row>
        <row r="498">
          <cell r="F498">
            <v>10.22</v>
          </cell>
        </row>
        <row r="500">
          <cell r="B500">
            <v>5</v>
          </cell>
          <cell r="C500">
            <v>1</v>
          </cell>
          <cell r="D500">
            <v>1</v>
          </cell>
          <cell r="E500">
            <v>1.33</v>
          </cell>
        </row>
        <row r="501">
          <cell r="E501">
            <v>2.88</v>
          </cell>
        </row>
        <row r="502">
          <cell r="F502">
            <v>19.15</v>
          </cell>
        </row>
        <row r="503">
          <cell r="B503">
            <v>5</v>
          </cell>
          <cell r="C503">
            <v>1</v>
          </cell>
          <cell r="D503">
            <v>1</v>
          </cell>
          <cell r="E503">
            <v>1.33</v>
          </cell>
        </row>
        <row r="504">
          <cell r="E504">
            <v>0.9</v>
          </cell>
        </row>
        <row r="505">
          <cell r="F505">
            <v>5.99</v>
          </cell>
        </row>
        <row r="507">
          <cell r="B507">
            <v>5</v>
          </cell>
          <cell r="C507">
            <v>1</v>
          </cell>
          <cell r="D507">
            <v>1</v>
          </cell>
          <cell r="E507">
            <v>7.58</v>
          </cell>
        </row>
        <row r="508">
          <cell r="E508">
            <v>2.88</v>
          </cell>
        </row>
        <row r="509">
          <cell r="F509">
            <v>109.15</v>
          </cell>
        </row>
        <row r="511">
          <cell r="B511">
            <v>5</v>
          </cell>
          <cell r="C511">
            <v>1</v>
          </cell>
          <cell r="D511">
            <v>1</v>
          </cell>
          <cell r="E511">
            <v>4.4</v>
          </cell>
        </row>
        <row r="512">
          <cell r="E512">
            <v>2.88</v>
          </cell>
        </row>
        <row r="513">
          <cell r="F513">
            <v>63.36</v>
          </cell>
        </row>
        <row r="515">
          <cell r="B515">
            <v>1</v>
          </cell>
          <cell r="C515">
            <v>1</v>
          </cell>
          <cell r="D515">
            <v>1</v>
          </cell>
          <cell r="E515">
            <v>3.03</v>
          </cell>
        </row>
        <row r="516">
          <cell r="E516">
            <v>4.15</v>
          </cell>
        </row>
        <row r="517">
          <cell r="F517">
            <v>12.57</v>
          </cell>
        </row>
        <row r="519">
          <cell r="B519">
            <v>3</v>
          </cell>
          <cell r="C519">
            <v>1</v>
          </cell>
          <cell r="D519">
            <v>1</v>
          </cell>
          <cell r="E519">
            <v>3.03</v>
          </cell>
        </row>
        <row r="520">
          <cell r="E520">
            <v>2.88</v>
          </cell>
        </row>
        <row r="521">
          <cell r="F521">
            <v>26.18</v>
          </cell>
        </row>
        <row r="523">
          <cell r="B523">
            <v>1</v>
          </cell>
          <cell r="C523">
            <v>1</v>
          </cell>
          <cell r="D523">
            <v>1</v>
          </cell>
          <cell r="E523">
            <v>3.03</v>
          </cell>
        </row>
        <row r="524">
          <cell r="E524">
            <v>1.44</v>
          </cell>
        </row>
        <row r="525">
          <cell r="F525">
            <v>4.36</v>
          </cell>
        </row>
        <row r="527">
          <cell r="B527">
            <v>5</v>
          </cell>
          <cell r="C527">
            <v>1</v>
          </cell>
          <cell r="D527">
            <v>1</v>
          </cell>
          <cell r="E527">
            <v>9.04</v>
          </cell>
        </row>
        <row r="528">
          <cell r="E528">
            <v>2.88</v>
          </cell>
        </row>
        <row r="529">
          <cell r="F529">
            <v>130.18</v>
          </cell>
        </row>
        <row r="531">
          <cell r="B531">
            <v>4</v>
          </cell>
          <cell r="C531">
            <v>1</v>
          </cell>
          <cell r="D531">
            <v>1</v>
          </cell>
          <cell r="E531">
            <v>1.33</v>
          </cell>
        </row>
        <row r="532">
          <cell r="E532">
            <v>0.9</v>
          </cell>
        </row>
        <row r="533">
          <cell r="F533">
            <v>4.79</v>
          </cell>
        </row>
        <row r="535">
          <cell r="B535">
            <v>5</v>
          </cell>
          <cell r="C535">
            <v>1</v>
          </cell>
          <cell r="D535">
            <v>1</v>
          </cell>
          <cell r="E535">
            <v>2.53</v>
          </cell>
        </row>
        <row r="536">
          <cell r="E536">
            <v>2.88</v>
          </cell>
        </row>
        <row r="537">
          <cell r="F537">
            <v>36.43</v>
          </cell>
        </row>
        <row r="539">
          <cell r="B539">
            <v>4</v>
          </cell>
          <cell r="C539">
            <v>1</v>
          </cell>
          <cell r="D539">
            <v>1</v>
          </cell>
          <cell r="E539">
            <v>2.75</v>
          </cell>
        </row>
        <row r="540">
          <cell r="E540">
            <v>0.9</v>
          </cell>
        </row>
        <row r="541">
          <cell r="F541">
            <v>9.9</v>
          </cell>
        </row>
        <row r="543">
          <cell r="B543">
            <v>5</v>
          </cell>
          <cell r="C543">
            <v>1</v>
          </cell>
          <cell r="D543">
            <v>1</v>
          </cell>
          <cell r="E543">
            <v>1.33</v>
          </cell>
        </row>
        <row r="544">
          <cell r="E544">
            <v>2.88</v>
          </cell>
        </row>
        <row r="545">
          <cell r="F545">
            <v>19.15</v>
          </cell>
        </row>
        <row r="547">
          <cell r="B547">
            <v>5</v>
          </cell>
          <cell r="C547">
            <v>1</v>
          </cell>
          <cell r="D547">
            <v>1</v>
          </cell>
          <cell r="E547">
            <v>9.65</v>
          </cell>
        </row>
        <row r="548">
          <cell r="E548">
            <v>2.88</v>
          </cell>
        </row>
        <row r="549">
          <cell r="F549">
            <v>138.96</v>
          </cell>
        </row>
        <row r="551">
          <cell r="B551">
            <v>5</v>
          </cell>
          <cell r="C551">
            <v>1</v>
          </cell>
          <cell r="D551">
            <v>1</v>
          </cell>
          <cell r="E551">
            <v>4.34</v>
          </cell>
        </row>
        <row r="552">
          <cell r="E552">
            <v>2.88</v>
          </cell>
        </row>
        <row r="553">
          <cell r="F553">
            <v>62.5</v>
          </cell>
        </row>
        <row r="555">
          <cell r="B555">
            <v>4</v>
          </cell>
          <cell r="C555">
            <v>1</v>
          </cell>
          <cell r="D555">
            <v>1</v>
          </cell>
          <cell r="E555">
            <v>11.51</v>
          </cell>
        </row>
        <row r="556">
          <cell r="E556">
            <v>0.9</v>
          </cell>
        </row>
        <row r="557">
          <cell r="F557">
            <v>41.44</v>
          </cell>
        </row>
        <row r="559">
          <cell r="B559">
            <v>4</v>
          </cell>
          <cell r="C559">
            <v>1</v>
          </cell>
          <cell r="D559">
            <v>1</v>
          </cell>
          <cell r="E559">
            <v>4.45</v>
          </cell>
        </row>
        <row r="560">
          <cell r="E560">
            <v>0.9</v>
          </cell>
        </row>
        <row r="561">
          <cell r="F561">
            <v>16.02</v>
          </cell>
        </row>
        <row r="563">
          <cell r="B563">
            <v>5</v>
          </cell>
          <cell r="C563">
            <v>1</v>
          </cell>
          <cell r="D563">
            <v>1</v>
          </cell>
          <cell r="E563">
            <v>4.64</v>
          </cell>
        </row>
        <row r="564">
          <cell r="E564">
            <v>2.88</v>
          </cell>
        </row>
        <row r="565">
          <cell r="F565">
            <v>66.82</v>
          </cell>
        </row>
        <row r="567">
          <cell r="B567">
            <v>5</v>
          </cell>
          <cell r="C567">
            <v>1</v>
          </cell>
          <cell r="D567">
            <v>-3</v>
          </cell>
          <cell r="E567">
            <v>1.5</v>
          </cell>
        </row>
        <row r="568">
          <cell r="E568">
            <v>1.5</v>
          </cell>
        </row>
        <row r="569">
          <cell r="F569">
            <v>-33.75</v>
          </cell>
        </row>
        <row r="570">
          <cell r="B570">
            <v>5</v>
          </cell>
          <cell r="C570">
            <v>1</v>
          </cell>
          <cell r="D570">
            <v>-3</v>
          </cell>
          <cell r="E570">
            <v>1.2</v>
          </cell>
        </row>
        <row r="571">
          <cell r="E571">
            <v>1.5</v>
          </cell>
        </row>
        <row r="572">
          <cell r="F572">
            <v>-27</v>
          </cell>
        </row>
        <row r="573">
          <cell r="B573">
            <v>5</v>
          </cell>
          <cell r="C573">
            <v>1</v>
          </cell>
          <cell r="D573">
            <v>-4</v>
          </cell>
          <cell r="E573">
            <v>1</v>
          </cell>
        </row>
        <row r="574">
          <cell r="E574">
            <v>1.5</v>
          </cell>
        </row>
        <row r="575">
          <cell r="F575">
            <v>-30</v>
          </cell>
        </row>
        <row r="576">
          <cell r="B576">
            <v>5</v>
          </cell>
          <cell r="C576">
            <v>1</v>
          </cell>
          <cell r="D576">
            <v>-3</v>
          </cell>
          <cell r="E576">
            <v>0.6</v>
          </cell>
        </row>
        <row r="577">
          <cell r="E577">
            <v>0.6</v>
          </cell>
        </row>
        <row r="578">
          <cell r="F578">
            <v>-5.4</v>
          </cell>
        </row>
        <row r="581">
          <cell r="B581">
            <v>2</v>
          </cell>
          <cell r="C581">
            <v>1</v>
          </cell>
          <cell r="D581">
            <v>0.5</v>
          </cell>
          <cell r="E581">
            <v>5.25</v>
          </cell>
        </row>
        <row r="582">
          <cell r="E582">
            <v>1.04</v>
          </cell>
        </row>
        <row r="583">
          <cell r="F583">
            <v>5.46</v>
          </cell>
        </row>
        <row r="584">
          <cell r="B584">
            <v>1</v>
          </cell>
          <cell r="C584">
            <v>1</v>
          </cell>
          <cell r="D584">
            <v>0.5</v>
          </cell>
          <cell r="E584">
            <v>4.19</v>
          </cell>
        </row>
        <row r="585">
          <cell r="E585">
            <v>1.5</v>
          </cell>
        </row>
        <row r="586">
          <cell r="F586">
            <v>3.14</v>
          </cell>
        </row>
        <row r="587">
          <cell r="B587">
            <v>1</v>
          </cell>
          <cell r="C587">
            <v>1</v>
          </cell>
          <cell r="D587">
            <v>1</v>
          </cell>
          <cell r="E587">
            <v>3.39</v>
          </cell>
        </row>
        <row r="588">
          <cell r="E588">
            <v>1.5</v>
          </cell>
        </row>
        <row r="589">
          <cell r="F589">
            <v>5.09</v>
          </cell>
        </row>
        <row r="590">
          <cell r="B590">
            <v>1</v>
          </cell>
          <cell r="C590">
            <v>1</v>
          </cell>
          <cell r="D590">
            <v>0.5</v>
          </cell>
          <cell r="E590">
            <v>7.85</v>
          </cell>
        </row>
        <row r="591">
          <cell r="E591">
            <v>1.5</v>
          </cell>
        </row>
        <row r="592">
          <cell r="F592">
            <v>5.89</v>
          </cell>
        </row>
        <row r="593">
          <cell r="A593" t="str">
            <v>C7.1.4</v>
          </cell>
          <cell r="F593">
            <v>996.52</v>
          </cell>
        </row>
        <row r="597">
          <cell r="B597">
            <v>5</v>
          </cell>
          <cell r="C597">
            <v>1</v>
          </cell>
          <cell r="D597">
            <v>1</v>
          </cell>
          <cell r="E597">
            <v>12.8</v>
          </cell>
        </row>
        <row r="598">
          <cell r="E598">
            <v>1.5</v>
          </cell>
        </row>
        <row r="599">
          <cell r="F599">
            <v>96</v>
          </cell>
        </row>
        <row r="600">
          <cell r="B600">
            <v>5</v>
          </cell>
          <cell r="C600">
            <v>1</v>
          </cell>
          <cell r="D600">
            <v>1</v>
          </cell>
          <cell r="E600">
            <v>13.1</v>
          </cell>
        </row>
        <row r="601">
          <cell r="E601">
            <v>1.5</v>
          </cell>
        </row>
        <row r="602">
          <cell r="F602">
            <v>98.25</v>
          </cell>
        </row>
        <row r="603">
          <cell r="F603">
            <v>194.25</v>
          </cell>
        </row>
        <row r="606">
          <cell r="B606">
            <v>1</v>
          </cell>
          <cell r="C606">
            <v>1</v>
          </cell>
          <cell r="D606">
            <v>1</v>
          </cell>
          <cell r="E606">
            <v>3.57</v>
          </cell>
        </row>
        <row r="607">
          <cell r="E607">
            <v>1.5</v>
          </cell>
        </row>
        <row r="608">
          <cell r="F608">
            <v>5.36</v>
          </cell>
        </row>
        <row r="609">
          <cell r="B609">
            <v>1</v>
          </cell>
          <cell r="C609">
            <v>1</v>
          </cell>
          <cell r="D609">
            <v>1</v>
          </cell>
          <cell r="E609">
            <v>6.18</v>
          </cell>
        </row>
        <row r="610">
          <cell r="E610">
            <v>0.62</v>
          </cell>
        </row>
        <row r="611">
          <cell r="F611">
            <v>3.83</v>
          </cell>
        </row>
        <row r="612">
          <cell r="B612">
            <v>1</v>
          </cell>
          <cell r="C612">
            <v>1</v>
          </cell>
          <cell r="D612">
            <v>0.5</v>
          </cell>
          <cell r="E612">
            <v>3.58</v>
          </cell>
        </row>
        <row r="613">
          <cell r="E613">
            <v>2.12</v>
          </cell>
        </row>
        <row r="614">
          <cell r="F614">
            <v>3.79</v>
          </cell>
        </row>
        <row r="615">
          <cell r="B615">
            <v>1</v>
          </cell>
          <cell r="C615">
            <v>1</v>
          </cell>
          <cell r="D615">
            <v>1</v>
          </cell>
          <cell r="E615">
            <v>9.1</v>
          </cell>
        </row>
        <row r="616">
          <cell r="E616">
            <v>0.2</v>
          </cell>
        </row>
        <row r="617">
          <cell r="F617">
            <v>1.82</v>
          </cell>
        </row>
        <row r="618">
          <cell r="B618">
            <v>1</v>
          </cell>
          <cell r="C618">
            <v>1</v>
          </cell>
          <cell r="D618">
            <v>1</v>
          </cell>
          <cell r="E618">
            <v>9.11</v>
          </cell>
        </row>
        <row r="619">
          <cell r="E619">
            <v>0.3</v>
          </cell>
        </row>
        <row r="620">
          <cell r="F620">
            <v>2.73</v>
          </cell>
        </row>
        <row r="621">
          <cell r="B621">
            <v>1</v>
          </cell>
          <cell r="C621">
            <v>1</v>
          </cell>
          <cell r="D621">
            <v>1</v>
          </cell>
          <cell r="E621">
            <v>12.100000000000001</v>
          </cell>
        </row>
        <row r="622">
          <cell r="E622">
            <v>0.3</v>
          </cell>
        </row>
        <row r="623">
          <cell r="F623">
            <v>3.63</v>
          </cell>
        </row>
        <row r="624">
          <cell r="B624">
            <v>1</v>
          </cell>
          <cell r="C624">
            <v>1</v>
          </cell>
          <cell r="D624">
            <v>1</v>
          </cell>
          <cell r="E624">
            <v>9.22</v>
          </cell>
        </row>
        <row r="625">
          <cell r="E625">
            <v>0.27</v>
          </cell>
        </row>
        <row r="626">
          <cell r="F626">
            <v>2.49</v>
          </cell>
        </row>
        <row r="627">
          <cell r="B627">
            <v>1</v>
          </cell>
          <cell r="C627">
            <v>1</v>
          </cell>
          <cell r="D627">
            <v>1</v>
          </cell>
          <cell r="E627">
            <v>15.85</v>
          </cell>
        </row>
        <row r="628">
          <cell r="E628">
            <v>0.2</v>
          </cell>
        </row>
        <row r="629">
          <cell r="F629">
            <v>3.17</v>
          </cell>
        </row>
        <row r="630">
          <cell r="B630">
            <v>1</v>
          </cell>
          <cell r="C630">
            <v>1</v>
          </cell>
          <cell r="D630">
            <v>1</v>
          </cell>
          <cell r="E630">
            <v>4.44</v>
          </cell>
        </row>
        <row r="631">
          <cell r="E631">
            <v>0.2</v>
          </cell>
        </row>
        <row r="632">
          <cell r="F632">
            <v>0.89</v>
          </cell>
        </row>
        <row r="633">
          <cell r="B633">
            <v>1</v>
          </cell>
          <cell r="C633">
            <v>1</v>
          </cell>
          <cell r="D633">
            <v>1</v>
          </cell>
          <cell r="E633">
            <v>9.9</v>
          </cell>
        </row>
        <row r="634">
          <cell r="E634">
            <v>0.62</v>
          </cell>
        </row>
        <row r="635">
          <cell r="F635">
            <v>6.14</v>
          </cell>
        </row>
        <row r="636">
          <cell r="B636">
            <v>1</v>
          </cell>
          <cell r="C636">
            <v>1</v>
          </cell>
          <cell r="D636">
            <v>4</v>
          </cell>
          <cell r="E636">
            <v>1.13</v>
          </cell>
        </row>
        <row r="637">
          <cell r="E637">
            <v>0.28</v>
          </cell>
        </row>
        <row r="638">
          <cell r="F638">
            <v>1.27</v>
          </cell>
        </row>
        <row r="639">
          <cell r="B639">
            <v>2</v>
          </cell>
          <cell r="C639">
            <v>2</v>
          </cell>
          <cell r="D639">
            <v>0.5</v>
          </cell>
          <cell r="E639">
            <v>2.63</v>
          </cell>
        </row>
        <row r="640">
          <cell r="E640">
            <v>1.29</v>
          </cell>
        </row>
        <row r="641">
          <cell r="F641">
            <v>6.79</v>
          </cell>
        </row>
        <row r="642">
          <cell r="B642">
            <v>1</v>
          </cell>
          <cell r="C642">
            <v>1</v>
          </cell>
          <cell r="D642">
            <v>0.5</v>
          </cell>
          <cell r="E642">
            <v>1.33</v>
          </cell>
        </row>
        <row r="643">
          <cell r="E643">
            <v>0.76</v>
          </cell>
        </row>
        <row r="644">
          <cell r="F644">
            <v>0.51</v>
          </cell>
        </row>
        <row r="645">
          <cell r="B645">
            <v>1</v>
          </cell>
          <cell r="C645">
            <v>1</v>
          </cell>
          <cell r="D645">
            <v>0.5</v>
          </cell>
          <cell r="E645">
            <v>3.99</v>
          </cell>
        </row>
        <row r="646">
          <cell r="E646">
            <v>1.8</v>
          </cell>
        </row>
        <row r="647">
          <cell r="F647">
            <v>3.59</v>
          </cell>
        </row>
        <row r="648">
          <cell r="B648">
            <v>1</v>
          </cell>
          <cell r="C648">
            <v>1</v>
          </cell>
          <cell r="D648">
            <v>0.5</v>
          </cell>
          <cell r="E648">
            <v>4.4</v>
          </cell>
        </row>
        <row r="649">
          <cell r="E649">
            <v>1.8</v>
          </cell>
        </row>
        <row r="650">
          <cell r="F650">
            <v>3.96</v>
          </cell>
        </row>
        <row r="651">
          <cell r="B651">
            <v>1</v>
          </cell>
          <cell r="C651">
            <v>1</v>
          </cell>
          <cell r="D651">
            <v>0.5</v>
          </cell>
          <cell r="E651">
            <v>1.47</v>
          </cell>
        </row>
        <row r="652">
          <cell r="E652">
            <v>0.8200000000000001</v>
          </cell>
        </row>
        <row r="653">
          <cell r="F653">
            <v>0.6</v>
          </cell>
        </row>
        <row r="654">
          <cell r="B654">
            <v>1</v>
          </cell>
          <cell r="C654">
            <v>1</v>
          </cell>
          <cell r="D654">
            <v>0.5</v>
          </cell>
          <cell r="E654">
            <v>3.59</v>
          </cell>
        </row>
        <row r="655">
          <cell r="E655">
            <v>2.12</v>
          </cell>
        </row>
        <row r="656">
          <cell r="F656">
            <v>3.81</v>
          </cell>
        </row>
        <row r="657">
          <cell r="B657">
            <v>1</v>
          </cell>
          <cell r="C657">
            <v>1</v>
          </cell>
          <cell r="D657">
            <v>0.5</v>
          </cell>
          <cell r="E657">
            <v>4</v>
          </cell>
        </row>
        <row r="658">
          <cell r="E658">
            <v>1.78</v>
          </cell>
        </row>
        <row r="659">
          <cell r="F659">
            <v>3.56</v>
          </cell>
        </row>
        <row r="660">
          <cell r="B660">
            <v>1</v>
          </cell>
          <cell r="C660">
            <v>2</v>
          </cell>
          <cell r="D660">
            <v>0.5</v>
          </cell>
          <cell r="E660">
            <v>3.77</v>
          </cell>
        </row>
        <row r="661">
          <cell r="E661">
            <v>2.12</v>
          </cell>
        </row>
        <row r="662">
          <cell r="F662">
            <v>7.99</v>
          </cell>
        </row>
        <row r="663">
          <cell r="B663">
            <v>1</v>
          </cell>
          <cell r="C663">
            <v>2</v>
          </cell>
          <cell r="D663">
            <v>0.5</v>
          </cell>
          <cell r="E663">
            <v>4.03</v>
          </cell>
        </row>
        <row r="664">
          <cell r="E664">
            <v>1.8</v>
          </cell>
        </row>
        <row r="665">
          <cell r="F665">
            <v>7.25</v>
          </cell>
        </row>
        <row r="666">
          <cell r="F666">
            <v>73.18</v>
          </cell>
        </row>
        <row r="667">
          <cell r="A667" t="str">
            <v>C7.1.5</v>
          </cell>
          <cell r="F667">
            <v>267.43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5 Block Summary"/>
      <sheetName val="05 Summary"/>
      <sheetName val="05 Sub Structure BC = 200"/>
      <sheetName val="05 Ar &amp; St"/>
      <sheetName val="05 A-2 200kp Res. Sub St."/>
      <sheetName val="excavation data for Eshetu Y."/>
      <sheetName val="Trench &amp; Masonry data"/>
      <sheetName val="05 RB A-2 200kp Res. Sub St."/>
      <sheetName val="05 A-2 300kp Sup St."/>
      <sheetName val="05 RB A-2 300kp Res. Super St."/>
      <sheetName val="A-2 blcok work Res."/>
      <sheetName val="Roofing"/>
      <sheetName val="Structural Steel Works old drwg"/>
      <sheetName val="truss old drwg"/>
      <sheetName val="lattice purline old drwg"/>
      <sheetName val="Plastering&amp;Floor Finishing "/>
      <sheetName val="Structural Steel Works "/>
      <sheetName val="truss  new drwg"/>
      <sheetName val="lattice purline new drwg"/>
      <sheetName val="05_Block_Summary"/>
      <sheetName val="05_Summary"/>
      <sheetName val="05_Sub_Structure_BC_=_200"/>
      <sheetName val="05_Ar_&amp;_St"/>
      <sheetName val="05_A-2_200kp_Res__Sub_St_"/>
      <sheetName val="excavation_data_for_Eshetu_Y_"/>
      <sheetName val="Trench_&amp;_Masonry_data"/>
      <sheetName val="05_RB_A-2_200kp_Res__Sub_St_"/>
      <sheetName val="05_A-2_300kp_Sup_St_"/>
      <sheetName val="05_RB_A-2_300kp_Res__Super_St_"/>
      <sheetName val="A-2_blcok_work_Res_"/>
      <sheetName val="Structural_Steel_Works_old_drwg"/>
      <sheetName val="truss_old_drwg"/>
      <sheetName val="lattice_purline_old_drwg"/>
      <sheetName val="Plastering&amp;Floor_Finishing_"/>
      <sheetName val="Structural_Steel_Works_"/>
      <sheetName val="truss__new_drwg"/>
      <sheetName val="lattice_purline_new_drwg"/>
    </sheetNames>
    <sheetDataSet>
      <sheetData sheetId="3">
        <row r="54">
          <cell r="M54">
            <v>52376.4</v>
          </cell>
        </row>
        <row r="75">
          <cell r="M75">
            <v>77266.81</v>
          </cell>
        </row>
        <row r="88">
          <cell r="M88">
            <v>184742.04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5 Pay-Cirteficate"/>
      <sheetName val="05 Block Summary"/>
      <sheetName val="05 Summary"/>
      <sheetName val="05 Sub Structure BC = 300"/>
      <sheetName val="05 A-2 300kp Shop Sub St."/>
      <sheetName val="05 RB A-2 300kp Shop Sub St."/>
      <sheetName val="05 Ar &amp; St"/>
      <sheetName val="05 A-2 300kp Shop Sup St."/>
      <sheetName val="05 RB A-2 300kp Shop Super St."/>
      <sheetName val="05_Pay-Cirteficate"/>
      <sheetName val="05_Block_Summary"/>
      <sheetName val="05_Summary"/>
      <sheetName val="05_Sub_Structure_BC_=_300"/>
      <sheetName val="05_A-2_300kp_Shop_Sub_St_"/>
      <sheetName val="05_RB_A-2_300kp_Shop_Sub_St_"/>
      <sheetName val="05_Ar_&amp;_St"/>
      <sheetName val="05_A-2_300kp_Shop_Sup_St_"/>
      <sheetName val="05_RB_A-2_300kp_Shop_Super_St_"/>
      <sheetName val="05_Pay-Cirteficate1"/>
      <sheetName val="05_Block_Summary1"/>
      <sheetName val="05_Summary1"/>
      <sheetName val="05_Sub_Structure_BC_=_3001"/>
      <sheetName val="05_A-2_300kp_Shop_Sub_St_1"/>
      <sheetName val="05_RB_A-2_300kp_Shop_Sub_St_1"/>
      <sheetName val="05_Ar_&amp;_St1"/>
      <sheetName val="05_A-2_300kp_Shop_Sup_St_1"/>
      <sheetName val="05_RB_A-2_300kp_Shop_Super_St_1"/>
    </sheetNames>
    <sheetDataSet>
      <sheetData sheetId="7">
        <row r="1">
          <cell r="A1">
            <v>0</v>
          </cell>
          <cell r="B1" t="str">
            <v>Project: Low Cost Housing Development Project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2">
          <cell r="A2">
            <v>0</v>
          </cell>
          <cell r="B2" t="str">
            <v>Location: Jemmo II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</row>
        <row r="3">
          <cell r="A3">
            <v>0</v>
          </cell>
          <cell r="B3" t="str">
            <v>Client: Nifasilk Lafto Sub-City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A4">
            <v>0</v>
          </cell>
          <cell r="B4" t="str">
            <v>Contractor: Abiyot Solomon BC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A5">
            <v>0</v>
          </cell>
          <cell r="B5" t="str">
            <v>Consultant: MGM Consult PLC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A6" t="str">
            <v>Code</v>
          </cell>
          <cell r="B6" t="str">
            <v>Timizing</v>
          </cell>
          <cell r="C6">
            <v>0</v>
          </cell>
          <cell r="D6">
            <v>0</v>
          </cell>
          <cell r="E6" t="str">
            <v>Dimension</v>
          </cell>
          <cell r="F6" t="str">
            <v>Qty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>
            <v>1</v>
          </cell>
          <cell r="C13">
            <v>1</v>
          </cell>
          <cell r="D13">
            <v>23</v>
          </cell>
          <cell r="E13">
            <v>0.25</v>
          </cell>
          <cell r="F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0.4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2.4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5.52</v>
          </cell>
        </row>
        <row r="17">
          <cell r="B17">
            <v>1</v>
          </cell>
          <cell r="C17">
            <v>1</v>
          </cell>
          <cell r="D17">
            <v>2</v>
          </cell>
          <cell r="E17">
            <v>0.35</v>
          </cell>
          <cell r="F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0.4</v>
          </cell>
          <cell r="F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2.4</v>
          </cell>
          <cell r="F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0.67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B22">
            <v>1</v>
          </cell>
          <cell r="C22">
            <v>1</v>
          </cell>
          <cell r="D22">
            <v>23</v>
          </cell>
          <cell r="E22">
            <v>0.25</v>
          </cell>
          <cell r="F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0.4</v>
          </cell>
          <cell r="F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2.4</v>
          </cell>
          <cell r="F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5.52</v>
          </cell>
        </row>
        <row r="26">
          <cell r="B26">
            <v>1</v>
          </cell>
          <cell r="C26">
            <v>1</v>
          </cell>
          <cell r="D26">
            <v>2</v>
          </cell>
          <cell r="E26">
            <v>0.3</v>
          </cell>
          <cell r="F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0.4</v>
          </cell>
          <cell r="F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2.4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0.58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2</v>
          </cell>
          <cell r="C31">
            <v>1</v>
          </cell>
          <cell r="D31">
            <v>25</v>
          </cell>
          <cell r="E31">
            <v>0.25</v>
          </cell>
          <cell r="F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0.4</v>
          </cell>
          <cell r="F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2.4</v>
          </cell>
          <cell r="F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12</v>
          </cell>
        </row>
        <row r="35">
          <cell r="A35" t="str">
            <v>C1.1a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24.29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B40">
            <v>0</v>
          </cell>
          <cell r="C40">
            <v>4</v>
          </cell>
          <cell r="D40">
            <v>1</v>
          </cell>
          <cell r="E40">
            <v>7.71</v>
          </cell>
          <cell r="F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0.48</v>
          </cell>
          <cell r="F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0.2</v>
          </cell>
          <cell r="F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2.96</v>
          </cell>
        </row>
        <row r="44">
          <cell r="B44">
            <v>0</v>
          </cell>
          <cell r="C44">
            <v>4</v>
          </cell>
          <cell r="D44">
            <v>1</v>
          </cell>
          <cell r="E44">
            <v>8.84</v>
          </cell>
          <cell r="F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0.48</v>
          </cell>
          <cell r="F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0.2</v>
          </cell>
          <cell r="F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3.39</v>
          </cell>
        </row>
        <row r="48">
          <cell r="B48">
            <v>0</v>
          </cell>
          <cell r="C48">
            <v>4</v>
          </cell>
          <cell r="D48">
            <v>1</v>
          </cell>
          <cell r="E48">
            <v>23.28</v>
          </cell>
          <cell r="F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0.48</v>
          </cell>
          <cell r="F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0.2</v>
          </cell>
          <cell r="F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8.94</v>
          </cell>
        </row>
        <row r="52">
          <cell r="B52">
            <v>0</v>
          </cell>
          <cell r="C52">
            <v>4</v>
          </cell>
          <cell r="D52">
            <v>1</v>
          </cell>
          <cell r="E52">
            <v>9.410000000000002</v>
          </cell>
          <cell r="F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0.48</v>
          </cell>
          <cell r="F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0.2</v>
          </cell>
          <cell r="F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3.61</v>
          </cell>
        </row>
        <row r="56">
          <cell r="B56">
            <v>0</v>
          </cell>
          <cell r="C56">
            <v>4</v>
          </cell>
          <cell r="D56">
            <v>1</v>
          </cell>
          <cell r="E56">
            <v>4.85</v>
          </cell>
          <cell r="F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0.48</v>
          </cell>
          <cell r="F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0.2</v>
          </cell>
          <cell r="F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1.86</v>
          </cell>
        </row>
        <row r="60">
          <cell r="B60">
            <v>0</v>
          </cell>
          <cell r="C60">
            <v>4</v>
          </cell>
          <cell r="D60">
            <v>1</v>
          </cell>
          <cell r="E60">
            <v>13.364999999999998</v>
          </cell>
          <cell r="F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0.48</v>
          </cell>
          <cell r="F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0.2</v>
          </cell>
          <cell r="F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5.13</v>
          </cell>
        </row>
        <row r="64">
          <cell r="B64">
            <v>0</v>
          </cell>
          <cell r="C64">
            <v>4</v>
          </cell>
          <cell r="D64">
            <v>1</v>
          </cell>
          <cell r="E64">
            <v>13.34</v>
          </cell>
          <cell r="F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0.48</v>
          </cell>
          <cell r="F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0.2</v>
          </cell>
          <cell r="F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5.12</v>
          </cell>
        </row>
        <row r="68">
          <cell r="B68">
            <v>0</v>
          </cell>
          <cell r="C68">
            <v>4</v>
          </cell>
          <cell r="D68">
            <v>1</v>
          </cell>
          <cell r="E68">
            <v>5.25</v>
          </cell>
          <cell r="F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0.48</v>
          </cell>
          <cell r="F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0.2</v>
          </cell>
          <cell r="F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2.02</v>
          </cell>
        </row>
        <row r="72">
          <cell r="B72">
            <v>0</v>
          </cell>
          <cell r="C72">
            <v>4</v>
          </cell>
          <cell r="D72">
            <v>1</v>
          </cell>
          <cell r="E72">
            <v>9.09</v>
          </cell>
          <cell r="F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0.48</v>
          </cell>
          <cell r="F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0.2</v>
          </cell>
          <cell r="F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3.49</v>
          </cell>
        </row>
        <row r="76">
          <cell r="B76">
            <v>0</v>
          </cell>
          <cell r="C76">
            <v>4</v>
          </cell>
          <cell r="D76">
            <v>1</v>
          </cell>
          <cell r="E76">
            <v>3.7649999999999997</v>
          </cell>
          <cell r="F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0.28</v>
          </cell>
          <cell r="F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0.2</v>
          </cell>
          <cell r="F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0.84</v>
          </cell>
        </row>
        <row r="80">
          <cell r="B80">
            <v>0</v>
          </cell>
          <cell r="C80">
            <v>4</v>
          </cell>
          <cell r="D80">
            <v>1</v>
          </cell>
          <cell r="E80">
            <v>13.575</v>
          </cell>
          <cell r="F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0.48</v>
          </cell>
          <cell r="F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0.2</v>
          </cell>
          <cell r="F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5.21</v>
          </cell>
        </row>
        <row r="84">
          <cell r="B84">
            <v>0</v>
          </cell>
          <cell r="C84">
            <v>4</v>
          </cell>
          <cell r="D84">
            <v>2</v>
          </cell>
          <cell r="E84">
            <v>8.600000000000001</v>
          </cell>
          <cell r="F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0.48</v>
          </cell>
          <cell r="F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0.2</v>
          </cell>
          <cell r="F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6.6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B89">
            <v>0</v>
          </cell>
          <cell r="C89">
            <v>4</v>
          </cell>
          <cell r="D89">
            <v>2</v>
          </cell>
          <cell r="E89">
            <v>9.93</v>
          </cell>
          <cell r="F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0.48</v>
          </cell>
          <cell r="F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0.2</v>
          </cell>
          <cell r="F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7.63</v>
          </cell>
        </row>
        <row r="93">
          <cell r="B93">
            <v>1</v>
          </cell>
          <cell r="C93">
            <v>4</v>
          </cell>
          <cell r="D93">
            <v>25</v>
          </cell>
          <cell r="E93">
            <v>0.25</v>
          </cell>
          <cell r="F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0.4</v>
          </cell>
          <cell r="F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0.48</v>
          </cell>
          <cell r="F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4.8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C1.1b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61.60000000000001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B101">
            <v>0</v>
          </cell>
          <cell r="C101">
            <v>1</v>
          </cell>
          <cell r="D101">
            <v>4</v>
          </cell>
          <cell r="E101">
            <v>1.04</v>
          </cell>
          <cell r="F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1.35</v>
          </cell>
          <cell r="F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5.62</v>
          </cell>
        </row>
        <row r="104">
          <cell r="B104">
            <v>0</v>
          </cell>
          <cell r="C104">
            <v>1</v>
          </cell>
          <cell r="D104">
            <v>4</v>
          </cell>
          <cell r="E104">
            <v>1.05</v>
          </cell>
          <cell r="F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1.35</v>
          </cell>
          <cell r="F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5.67</v>
          </cell>
        </row>
        <row r="107">
          <cell r="A107">
            <v>0</v>
          </cell>
          <cell r="B107">
            <v>4</v>
          </cell>
          <cell r="C107">
            <v>1</v>
          </cell>
          <cell r="D107">
            <v>1</v>
          </cell>
          <cell r="E107">
            <v>1.46</v>
          </cell>
          <cell r="F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0.3</v>
          </cell>
          <cell r="F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0.19</v>
          </cell>
          <cell r="F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0.33</v>
          </cell>
        </row>
        <row r="111">
          <cell r="B111">
            <v>0</v>
          </cell>
          <cell r="C111">
            <v>1</v>
          </cell>
          <cell r="D111">
            <v>4</v>
          </cell>
          <cell r="E111">
            <v>0.31</v>
          </cell>
          <cell r="F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0.1</v>
          </cell>
          <cell r="F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0.12</v>
          </cell>
        </row>
        <row r="114">
          <cell r="A114" t="str">
            <v>C1.1c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11.739999999999998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>
            <v>0</v>
          </cell>
          <cell r="B118">
            <v>1</v>
          </cell>
          <cell r="C118">
            <v>4</v>
          </cell>
          <cell r="D118">
            <v>37</v>
          </cell>
          <cell r="E118">
            <v>0.52</v>
          </cell>
          <cell r="F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0.15</v>
          </cell>
          <cell r="F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0.22</v>
          </cell>
          <cell r="F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2.54</v>
          </cell>
        </row>
        <row r="122">
          <cell r="A122" t="str">
            <v>C1.1d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2.54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>
            <v>0</v>
          </cell>
          <cell r="B125">
            <v>4</v>
          </cell>
          <cell r="C125">
            <v>1</v>
          </cell>
          <cell r="D125">
            <v>1</v>
          </cell>
          <cell r="E125">
            <v>3</v>
          </cell>
          <cell r="F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1.62</v>
          </cell>
          <cell r="F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0.06</v>
          </cell>
          <cell r="F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1.17</v>
          </cell>
        </row>
        <row r="129">
          <cell r="A129">
            <v>0</v>
          </cell>
          <cell r="B129">
            <v>4</v>
          </cell>
          <cell r="C129">
            <v>1</v>
          </cell>
          <cell r="D129">
            <v>1</v>
          </cell>
          <cell r="E129">
            <v>2.38</v>
          </cell>
          <cell r="F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1.42</v>
          </cell>
          <cell r="F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0.06</v>
          </cell>
          <cell r="F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0.81</v>
          </cell>
        </row>
        <row r="133">
          <cell r="A133">
            <v>0</v>
          </cell>
          <cell r="B133">
            <v>4</v>
          </cell>
          <cell r="C133">
            <v>1</v>
          </cell>
          <cell r="D133">
            <v>1</v>
          </cell>
          <cell r="E133">
            <v>1.5</v>
          </cell>
          <cell r="F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2.4</v>
          </cell>
          <cell r="F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0.06</v>
          </cell>
          <cell r="F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0.86</v>
          </cell>
        </row>
        <row r="137">
          <cell r="A137">
            <v>0</v>
          </cell>
          <cell r="B137">
            <v>4</v>
          </cell>
          <cell r="C137">
            <v>1</v>
          </cell>
          <cell r="D137">
            <v>1</v>
          </cell>
          <cell r="E137">
            <v>2.38</v>
          </cell>
          <cell r="F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1.82</v>
          </cell>
          <cell r="F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0.06</v>
          </cell>
          <cell r="F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1.04</v>
          </cell>
        </row>
        <row r="141">
          <cell r="A141" t="str">
            <v>C1.1e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3.88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A144">
            <v>0</v>
          </cell>
          <cell r="B144">
            <v>1</v>
          </cell>
          <cell r="C144">
            <v>1</v>
          </cell>
          <cell r="D144">
            <v>1</v>
          </cell>
          <cell r="E144">
            <v>8.510000000000002</v>
          </cell>
          <cell r="F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3.84</v>
          </cell>
          <cell r="F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32.68</v>
          </cell>
        </row>
        <row r="147">
          <cell r="A147">
            <v>0</v>
          </cell>
          <cell r="B147">
            <v>1</v>
          </cell>
          <cell r="C147">
            <v>1</v>
          </cell>
          <cell r="D147">
            <v>1</v>
          </cell>
          <cell r="E147">
            <v>9.639999999999999</v>
          </cell>
          <cell r="F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4.85</v>
          </cell>
          <cell r="F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46.75</v>
          </cell>
        </row>
        <row r="150">
          <cell r="A150">
            <v>0</v>
          </cell>
          <cell r="B150">
            <v>1</v>
          </cell>
          <cell r="C150">
            <v>1</v>
          </cell>
          <cell r="D150">
            <v>1</v>
          </cell>
          <cell r="E150">
            <v>7.38</v>
          </cell>
          <cell r="F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4.85</v>
          </cell>
          <cell r="F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35.79</v>
          </cell>
        </row>
        <row r="153">
          <cell r="A153">
            <v>0</v>
          </cell>
          <cell r="B153">
            <v>1</v>
          </cell>
          <cell r="C153">
            <v>1</v>
          </cell>
          <cell r="D153">
            <v>1</v>
          </cell>
          <cell r="E153">
            <v>2.83</v>
          </cell>
          <cell r="F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4.9</v>
          </cell>
          <cell r="F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13.87</v>
          </cell>
        </row>
        <row r="156">
          <cell r="A156">
            <v>0</v>
          </cell>
          <cell r="B156">
            <v>1</v>
          </cell>
          <cell r="C156">
            <v>1</v>
          </cell>
          <cell r="D156">
            <v>1</v>
          </cell>
          <cell r="E156">
            <v>9.25</v>
          </cell>
          <cell r="F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4.85</v>
          </cell>
          <cell r="F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44.86</v>
          </cell>
        </row>
        <row r="159">
          <cell r="A159">
            <v>0</v>
          </cell>
          <cell r="B159">
            <v>1</v>
          </cell>
          <cell r="C159">
            <v>1</v>
          </cell>
          <cell r="D159">
            <v>1</v>
          </cell>
          <cell r="E159">
            <v>10.38</v>
          </cell>
          <cell r="F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4.85</v>
          </cell>
          <cell r="F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50.34</v>
          </cell>
        </row>
        <row r="162">
          <cell r="A162">
            <v>0</v>
          </cell>
          <cell r="B162">
            <v>1</v>
          </cell>
          <cell r="C162">
            <v>1</v>
          </cell>
          <cell r="D162">
            <v>1</v>
          </cell>
          <cell r="E162">
            <v>9.25</v>
          </cell>
          <cell r="F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3.84</v>
          </cell>
          <cell r="F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35.52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259.81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C1.2a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259.81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C1.2b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259.81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A174" t="str">
            <v>C1.2c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259.81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C1.2d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259.81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B180">
            <v>0</v>
          </cell>
          <cell r="C180">
            <v>0</v>
          </cell>
          <cell r="D180">
            <v>4</v>
          </cell>
          <cell r="E180">
            <v>53</v>
          </cell>
          <cell r="F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212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A183" t="str">
            <v>C1.2e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212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B186">
            <v>0</v>
          </cell>
          <cell r="C186">
            <v>0</v>
          </cell>
          <cell r="D186">
            <v>4</v>
          </cell>
          <cell r="E186">
            <v>26</v>
          </cell>
          <cell r="F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104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C1.2f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104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4</v>
          </cell>
          <cell r="E192">
            <v>7</v>
          </cell>
          <cell r="F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28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C1.2f'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28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B200">
            <v>1</v>
          </cell>
          <cell r="C200">
            <v>1</v>
          </cell>
          <cell r="D200">
            <v>23</v>
          </cell>
          <cell r="E200">
            <v>1.3</v>
          </cell>
          <cell r="F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2.4</v>
          </cell>
          <cell r="F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71.76</v>
          </cell>
        </row>
        <row r="203">
          <cell r="B203">
            <v>1</v>
          </cell>
          <cell r="C203">
            <v>1</v>
          </cell>
          <cell r="D203">
            <v>2</v>
          </cell>
          <cell r="E203">
            <v>1.5</v>
          </cell>
          <cell r="F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2.4</v>
          </cell>
          <cell r="F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7.2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B207">
            <v>1</v>
          </cell>
          <cell r="C207">
            <v>1</v>
          </cell>
          <cell r="D207">
            <v>23</v>
          </cell>
          <cell r="E207">
            <v>1.3</v>
          </cell>
          <cell r="F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2.4</v>
          </cell>
          <cell r="F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71.76</v>
          </cell>
        </row>
        <row r="210">
          <cell r="B210">
            <v>1</v>
          </cell>
          <cell r="C210">
            <v>1</v>
          </cell>
          <cell r="D210">
            <v>2</v>
          </cell>
          <cell r="E210">
            <v>1.4</v>
          </cell>
          <cell r="F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2.4</v>
          </cell>
          <cell r="F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6.72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B214">
            <v>2</v>
          </cell>
          <cell r="C214">
            <v>1</v>
          </cell>
          <cell r="D214">
            <v>25</v>
          </cell>
          <cell r="E214">
            <v>1.3</v>
          </cell>
          <cell r="F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2.4</v>
          </cell>
          <cell r="F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156</v>
          </cell>
        </row>
        <row r="217">
          <cell r="A217" t="str">
            <v>C1.3a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313.44000000000005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>
            <v>0</v>
          </cell>
          <cell r="B222">
            <v>4</v>
          </cell>
          <cell r="C222">
            <v>1</v>
          </cell>
          <cell r="D222">
            <v>1</v>
          </cell>
          <cell r="E222">
            <v>89.67</v>
          </cell>
          <cell r="F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0.48</v>
          </cell>
          <cell r="F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172.17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>
            <v>0</v>
          </cell>
          <cell r="B226">
            <v>4</v>
          </cell>
          <cell r="C226">
            <v>1</v>
          </cell>
          <cell r="D226">
            <v>1</v>
          </cell>
          <cell r="E226">
            <v>25.1</v>
          </cell>
          <cell r="F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0.2</v>
          </cell>
          <cell r="F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20.08</v>
          </cell>
        </row>
        <row r="229">
          <cell r="A229">
            <v>0</v>
          </cell>
          <cell r="B229">
            <v>4</v>
          </cell>
          <cell r="C229">
            <v>1</v>
          </cell>
          <cell r="D229">
            <v>1</v>
          </cell>
          <cell r="E229">
            <v>48.38</v>
          </cell>
          <cell r="F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0.2</v>
          </cell>
          <cell r="F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38.7</v>
          </cell>
        </row>
        <row r="232">
          <cell r="A232">
            <v>0</v>
          </cell>
          <cell r="B232">
            <v>4</v>
          </cell>
          <cell r="C232">
            <v>1</v>
          </cell>
          <cell r="D232">
            <v>1</v>
          </cell>
          <cell r="E232">
            <v>24.46</v>
          </cell>
          <cell r="F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0.2</v>
          </cell>
          <cell r="F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19.57</v>
          </cell>
        </row>
        <row r="235">
          <cell r="A235">
            <v>0</v>
          </cell>
          <cell r="B235">
            <v>4</v>
          </cell>
          <cell r="C235">
            <v>1</v>
          </cell>
          <cell r="D235">
            <v>1</v>
          </cell>
          <cell r="E235">
            <v>15.46</v>
          </cell>
          <cell r="F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0.2</v>
          </cell>
          <cell r="F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12.37</v>
          </cell>
        </row>
        <row r="238">
          <cell r="A238">
            <v>0</v>
          </cell>
          <cell r="B238">
            <v>4</v>
          </cell>
          <cell r="C238">
            <v>1</v>
          </cell>
          <cell r="D238">
            <v>1</v>
          </cell>
          <cell r="E238">
            <v>28.2</v>
          </cell>
          <cell r="F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0.2</v>
          </cell>
          <cell r="F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22.56</v>
          </cell>
        </row>
        <row r="241">
          <cell r="A241">
            <v>0</v>
          </cell>
          <cell r="B241">
            <v>4</v>
          </cell>
          <cell r="C241">
            <v>1</v>
          </cell>
          <cell r="D241">
            <v>1</v>
          </cell>
          <cell r="E241">
            <v>40.16</v>
          </cell>
          <cell r="F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0.2</v>
          </cell>
          <cell r="F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32.13</v>
          </cell>
        </row>
        <row r="244">
          <cell r="A244">
            <v>0</v>
          </cell>
          <cell r="B244">
            <v>4</v>
          </cell>
          <cell r="C244">
            <v>1</v>
          </cell>
          <cell r="D244">
            <v>1</v>
          </cell>
          <cell r="E244">
            <v>26.18</v>
          </cell>
          <cell r="F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0.2</v>
          </cell>
          <cell r="F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20.94</v>
          </cell>
        </row>
        <row r="247">
          <cell r="A247">
            <v>0</v>
          </cell>
          <cell r="B247">
            <v>4</v>
          </cell>
          <cell r="C247">
            <v>1</v>
          </cell>
          <cell r="D247">
            <v>1</v>
          </cell>
          <cell r="E247">
            <v>2.83</v>
          </cell>
          <cell r="F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0.29</v>
          </cell>
          <cell r="F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3.28</v>
          </cell>
        </row>
        <row r="250">
          <cell r="A250">
            <v>0</v>
          </cell>
          <cell r="B250">
            <v>4</v>
          </cell>
          <cell r="C250">
            <v>1</v>
          </cell>
          <cell r="D250">
            <v>1</v>
          </cell>
          <cell r="E250">
            <v>4.15</v>
          </cell>
          <cell r="F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0.48</v>
          </cell>
          <cell r="F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7.97</v>
          </cell>
        </row>
        <row r="253">
          <cell r="A253">
            <v>0</v>
          </cell>
          <cell r="B253">
            <v>4</v>
          </cell>
          <cell r="C253">
            <v>1</v>
          </cell>
          <cell r="D253">
            <v>1</v>
          </cell>
          <cell r="E253">
            <v>4.4</v>
          </cell>
          <cell r="F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0.48</v>
          </cell>
          <cell r="F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8.45</v>
          </cell>
        </row>
        <row r="256">
          <cell r="A256">
            <v>0</v>
          </cell>
          <cell r="B256">
            <v>4</v>
          </cell>
          <cell r="C256">
            <v>1</v>
          </cell>
          <cell r="D256">
            <v>1</v>
          </cell>
          <cell r="E256">
            <v>7.909999999999999</v>
          </cell>
          <cell r="F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0.2</v>
          </cell>
          <cell r="F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6.33</v>
          </cell>
        </row>
        <row r="259">
          <cell r="A259">
            <v>0</v>
          </cell>
          <cell r="B259">
            <v>4</v>
          </cell>
          <cell r="C259">
            <v>1</v>
          </cell>
          <cell r="D259">
            <v>1</v>
          </cell>
          <cell r="E259">
            <v>9.239999999999998</v>
          </cell>
          <cell r="F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0.2</v>
          </cell>
          <cell r="F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7.39</v>
          </cell>
        </row>
        <row r="262">
          <cell r="A262">
            <v>0</v>
          </cell>
          <cell r="B262">
            <v>4</v>
          </cell>
          <cell r="C262">
            <v>1</v>
          </cell>
          <cell r="D262">
            <v>1</v>
          </cell>
          <cell r="E262">
            <v>23.48</v>
          </cell>
          <cell r="F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0.2</v>
          </cell>
          <cell r="F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18.78</v>
          </cell>
        </row>
        <row r="265">
          <cell r="A265">
            <v>0</v>
          </cell>
          <cell r="B265">
            <v>4</v>
          </cell>
          <cell r="C265">
            <v>1</v>
          </cell>
          <cell r="D265">
            <v>1</v>
          </cell>
          <cell r="E265">
            <v>9.41</v>
          </cell>
          <cell r="F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0.2</v>
          </cell>
          <cell r="F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7.53</v>
          </cell>
        </row>
        <row r="268">
          <cell r="A268">
            <v>0</v>
          </cell>
          <cell r="B268">
            <v>4</v>
          </cell>
          <cell r="C268">
            <v>1</v>
          </cell>
          <cell r="D268">
            <v>1</v>
          </cell>
          <cell r="E268">
            <v>16.12</v>
          </cell>
          <cell r="F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0.2</v>
          </cell>
          <cell r="F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12.9</v>
          </cell>
        </row>
        <row r="271">
          <cell r="A271">
            <v>0</v>
          </cell>
          <cell r="B271">
            <v>4</v>
          </cell>
          <cell r="C271">
            <v>1</v>
          </cell>
          <cell r="D271">
            <v>1</v>
          </cell>
          <cell r="E271">
            <v>5.25</v>
          </cell>
          <cell r="F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0.2</v>
          </cell>
          <cell r="F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4.2</v>
          </cell>
        </row>
        <row r="274">
          <cell r="A274">
            <v>0</v>
          </cell>
          <cell r="B274">
            <v>4</v>
          </cell>
          <cell r="C274">
            <v>1</v>
          </cell>
          <cell r="D274">
            <v>1</v>
          </cell>
          <cell r="E274">
            <v>4.85</v>
          </cell>
          <cell r="F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0.2</v>
          </cell>
          <cell r="F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3.88</v>
          </cell>
        </row>
        <row r="277">
          <cell r="A277">
            <v>0</v>
          </cell>
          <cell r="B277">
            <v>4</v>
          </cell>
          <cell r="C277">
            <v>1</v>
          </cell>
          <cell r="D277">
            <v>1</v>
          </cell>
          <cell r="E277">
            <v>13.34</v>
          </cell>
          <cell r="F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0.2</v>
          </cell>
          <cell r="F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10.67</v>
          </cell>
        </row>
        <row r="280">
          <cell r="A280">
            <v>0</v>
          </cell>
          <cell r="B280">
            <v>4</v>
          </cell>
          <cell r="C280">
            <v>1</v>
          </cell>
          <cell r="D280">
            <v>1</v>
          </cell>
          <cell r="E280">
            <v>17.34</v>
          </cell>
          <cell r="F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0.2</v>
          </cell>
          <cell r="F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13.87</v>
          </cell>
        </row>
        <row r="283">
          <cell r="A283">
            <v>0</v>
          </cell>
          <cell r="B283">
            <v>4</v>
          </cell>
          <cell r="C283">
            <v>1</v>
          </cell>
          <cell r="D283">
            <v>1</v>
          </cell>
          <cell r="E283">
            <v>8.69</v>
          </cell>
          <cell r="F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0.2</v>
          </cell>
          <cell r="F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6.95</v>
          </cell>
        </row>
        <row r="286">
          <cell r="A286">
            <v>0</v>
          </cell>
          <cell r="B286">
            <v>4</v>
          </cell>
          <cell r="C286">
            <v>1</v>
          </cell>
          <cell r="D286">
            <v>2</v>
          </cell>
          <cell r="E286">
            <v>8.6</v>
          </cell>
          <cell r="F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0.2</v>
          </cell>
          <cell r="F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13.76</v>
          </cell>
        </row>
        <row r="289">
          <cell r="A289">
            <v>0</v>
          </cell>
          <cell r="B289">
            <v>4</v>
          </cell>
          <cell r="C289">
            <v>1</v>
          </cell>
          <cell r="D289">
            <v>2</v>
          </cell>
          <cell r="E289">
            <v>9.73</v>
          </cell>
          <cell r="F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0.2</v>
          </cell>
          <cell r="F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15.57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C1.3b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480.04999999999984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B297">
            <v>1</v>
          </cell>
          <cell r="C297">
            <v>1</v>
          </cell>
          <cell r="D297">
            <v>4</v>
          </cell>
          <cell r="E297">
            <v>1.35</v>
          </cell>
          <cell r="F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4.51</v>
          </cell>
          <cell r="F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24.35</v>
          </cell>
        </row>
        <row r="300">
          <cell r="B300">
            <v>1</v>
          </cell>
          <cell r="C300">
            <v>1</v>
          </cell>
          <cell r="D300">
            <v>4</v>
          </cell>
          <cell r="E300">
            <v>1.35</v>
          </cell>
          <cell r="F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4.23</v>
          </cell>
          <cell r="F301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22.84</v>
          </cell>
        </row>
        <row r="303">
          <cell r="B303">
            <v>1</v>
          </cell>
          <cell r="C303">
            <v>1</v>
          </cell>
          <cell r="D303">
            <v>4</v>
          </cell>
          <cell r="E303">
            <v>1.5</v>
          </cell>
          <cell r="F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0.1</v>
          </cell>
          <cell r="F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0.6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B307">
            <v>1</v>
          </cell>
          <cell r="C307">
            <v>2</v>
          </cell>
          <cell r="D307">
            <v>4</v>
          </cell>
          <cell r="E307">
            <v>0.73</v>
          </cell>
          <cell r="F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1</v>
          </cell>
          <cell r="F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5.84</v>
          </cell>
        </row>
        <row r="310">
          <cell r="B310">
            <v>1</v>
          </cell>
          <cell r="C310">
            <v>2</v>
          </cell>
          <cell r="D310">
            <v>4</v>
          </cell>
          <cell r="E310">
            <v>0.8</v>
          </cell>
          <cell r="F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1</v>
          </cell>
          <cell r="F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6.4</v>
          </cell>
        </row>
        <row r="313">
          <cell r="B313">
            <v>1</v>
          </cell>
          <cell r="C313">
            <v>1</v>
          </cell>
          <cell r="D313">
            <v>72</v>
          </cell>
          <cell r="E313">
            <v>1.35</v>
          </cell>
          <cell r="F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0.16</v>
          </cell>
          <cell r="F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15.55</v>
          </cell>
        </row>
        <row r="316">
          <cell r="B316">
            <v>1</v>
          </cell>
          <cell r="C316">
            <v>1</v>
          </cell>
          <cell r="D316">
            <v>4</v>
          </cell>
          <cell r="E316">
            <v>2.78</v>
          </cell>
          <cell r="F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0.4</v>
          </cell>
          <cell r="F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4.45</v>
          </cell>
        </row>
        <row r="319">
          <cell r="A319">
            <v>0</v>
          </cell>
          <cell r="B319">
            <v>1</v>
          </cell>
          <cell r="C319">
            <v>1</v>
          </cell>
          <cell r="D319">
            <v>4</v>
          </cell>
          <cell r="E319">
            <v>2.83</v>
          </cell>
          <cell r="F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0.24</v>
          </cell>
          <cell r="F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2.72</v>
          </cell>
        </row>
        <row r="322">
          <cell r="A322" t="str">
            <v>C1.3c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82.75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B326">
            <v>1</v>
          </cell>
          <cell r="C326">
            <v>4</v>
          </cell>
          <cell r="D326">
            <v>37</v>
          </cell>
          <cell r="E326">
            <v>0.52</v>
          </cell>
          <cell r="F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0.15</v>
          </cell>
          <cell r="F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11.54</v>
          </cell>
        </row>
        <row r="329">
          <cell r="A329" t="str">
            <v>C1.3d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11.54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C1.4a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1284.94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C1.4b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2650.96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C1.4c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615.23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C1.4d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1970.13</v>
          </cell>
        </row>
        <row r="340"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C1.4e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5387.44</v>
          </cell>
        </row>
        <row r="342"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C1.4f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1850.2</v>
          </cell>
        </row>
        <row r="344"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C1.4g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5010.39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B627">
            <v>0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B639">
            <v>0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B658">
            <v>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B659">
            <v>0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B665">
            <v>0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B678">
            <v>0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B679">
            <v>0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B680">
            <v>0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B681">
            <v>0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</row>
        <row r="692"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</row>
        <row r="693"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</row>
        <row r="694"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</row>
        <row r="695"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</row>
        <row r="696"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</row>
        <row r="697"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</row>
        <row r="699">
          <cell r="B699">
            <v>0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</row>
        <row r="700">
          <cell r="B700">
            <v>0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</row>
        <row r="702"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</row>
        <row r="703"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B704">
            <v>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B709">
            <v>0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B710">
            <v>0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B714">
            <v>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B715">
            <v>0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B719">
            <v>0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</row>
        <row r="726"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</row>
        <row r="727"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</row>
        <row r="728">
          <cell r="B728">
            <v>0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</row>
        <row r="729"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</row>
        <row r="731"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</row>
        <row r="732"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</row>
        <row r="733"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</row>
        <row r="734"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B736">
            <v>0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B737">
            <v>0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B738">
            <v>0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B740">
            <v>0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B741">
            <v>0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B742">
            <v>0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B743">
            <v>0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B744">
            <v>0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B745">
            <v>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B752">
            <v>0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B753">
            <v>0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B755">
            <v>0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B756">
            <v>0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B757">
            <v>0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B759">
            <v>0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B760">
            <v>0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B761">
            <v>0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B762">
            <v>0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B763">
            <v>0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B764">
            <v>0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B765">
            <v>0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B766">
            <v>0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B767">
            <v>0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B768">
            <v>0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B769">
            <v>0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B770">
            <v>0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B771">
            <v>0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B772">
            <v>0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B773">
            <v>0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B774">
            <v>0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B775">
            <v>0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B776">
            <v>0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B777">
            <v>0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B778">
            <v>0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B779">
            <v>0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B780">
            <v>0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B781">
            <v>0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B782">
            <v>0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B783">
            <v>0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B784">
            <v>0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B785">
            <v>0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B786">
            <v>0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B787">
            <v>0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B788">
            <v>0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B789">
            <v>0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B790">
            <v>0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B791">
            <v>0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B792">
            <v>0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B793">
            <v>0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B794">
            <v>0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B795">
            <v>0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B796">
            <v>0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B797">
            <v>0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B798">
            <v>0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B799">
            <v>0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B800">
            <v>0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B801">
            <v>0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B802">
            <v>0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B803">
            <v>0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B804">
            <v>0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B805">
            <v>0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B806">
            <v>0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B807">
            <v>0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B808">
            <v>0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B809">
            <v>0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B810">
            <v>0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B811">
            <v>0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B812">
            <v>0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B813">
            <v>0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B814">
            <v>0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B815">
            <v>0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B816">
            <v>0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B817">
            <v>0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B818">
            <v>0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B819">
            <v>0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B820">
            <v>0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B822">
            <v>0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B823">
            <v>0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B824">
            <v>0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B825">
            <v>0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B826">
            <v>0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B827">
            <v>0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B828">
            <v>0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B829">
            <v>0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B830">
            <v>0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B831">
            <v>0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B832">
            <v>0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B833">
            <v>0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B834">
            <v>0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B835">
            <v>0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B836">
            <v>0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B839">
            <v>0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B840">
            <v>0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B841">
            <v>0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B842">
            <v>0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B844">
            <v>0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B845">
            <v>0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B846">
            <v>0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B847">
            <v>0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B848">
            <v>0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B849">
            <v>0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B851">
            <v>0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B852">
            <v>0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B853">
            <v>0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B854">
            <v>0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B855">
            <v>0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B856">
            <v>0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B857">
            <v>0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B858">
            <v>0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B859">
            <v>0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B860">
            <v>0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B861">
            <v>0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B862">
            <v>0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B863">
            <v>0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B864">
            <v>0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05 Pay-Cirteficate"/>
      <sheetName val="05 Block Summary"/>
      <sheetName val="08 Summary"/>
      <sheetName val="05 Sub Structure BC = 300"/>
      <sheetName val="05 A-2 300kp Shop Sub St."/>
      <sheetName val="05 RB A-2 300kp Shop Sub St."/>
      <sheetName val="08 Ar &amp; St"/>
      <sheetName val="08 A-2 200kp Resi Sup St."/>
      <sheetName val="08 RB A-2 Super St. with 20mm"/>
      <sheetName val="A-2 Plate Qty "/>
      <sheetName val="05_Pay-Cirteficate"/>
      <sheetName val="05_Block_Summary"/>
      <sheetName val="08_Summary"/>
      <sheetName val="05_Sub_Structure_BC_=_300"/>
      <sheetName val="05_A-2_300kp_Shop_Sub_St_"/>
      <sheetName val="05_RB_A-2_300kp_Shop_Sub_St_"/>
      <sheetName val="08_Ar_&amp;_St"/>
      <sheetName val="08_A-2_200kp_Resi_Sup_St_"/>
      <sheetName val="08_RB_A-2_Super_St__with_20mm"/>
      <sheetName val="A-2_Plate_Qty_"/>
      <sheetName val="05_Pay-Cirteficate1"/>
      <sheetName val="05_Block_Summary1"/>
      <sheetName val="08_Summary1"/>
      <sheetName val="05_Sub_Structure_BC_=_3001"/>
      <sheetName val="05_A-2_300kp_Shop_Sub_St_1"/>
      <sheetName val="05_RB_A-2_300kp_Shop_Sub_St_1"/>
      <sheetName val="08_Ar_&amp;_St1"/>
      <sheetName val="08_A-2_200kp_Resi_Sup_St_1"/>
      <sheetName val="08_RB_A-2_Super_St__with_20mm1"/>
      <sheetName val="A-2_Plate_Qty_1"/>
    </sheetNames>
    <sheetDataSet>
      <sheetData sheetId="5">
        <row r="1">
          <cell r="I1" t="str">
            <v>Block №</v>
          </cell>
        </row>
        <row r="2">
          <cell r="G2" t="str">
            <v>Timizing</v>
          </cell>
        </row>
        <row r="3">
          <cell r="G3" t="str">
            <v>Flr</v>
          </cell>
          <cell r="H3" t="str">
            <v>Mbr</v>
          </cell>
          <cell r="I3" t="str">
            <v>Rbr</v>
          </cell>
        </row>
        <row r="6">
          <cell r="G6">
            <v>1</v>
          </cell>
          <cell r="H6">
            <v>2</v>
          </cell>
          <cell r="I6">
            <v>22</v>
          </cell>
        </row>
        <row r="7">
          <cell r="G7">
            <v>1</v>
          </cell>
          <cell r="H7">
            <v>2</v>
          </cell>
          <cell r="I7">
            <v>22</v>
          </cell>
        </row>
        <row r="8">
          <cell r="G8">
            <v>1</v>
          </cell>
          <cell r="H8">
            <v>2</v>
          </cell>
          <cell r="I8">
            <v>4</v>
          </cell>
        </row>
        <row r="9">
          <cell r="G9">
            <v>1</v>
          </cell>
          <cell r="H9">
            <v>9</v>
          </cell>
          <cell r="I9">
            <v>17</v>
          </cell>
        </row>
        <row r="10">
          <cell r="G10">
            <v>1</v>
          </cell>
          <cell r="H10">
            <v>9</v>
          </cell>
          <cell r="I10">
            <v>17</v>
          </cell>
        </row>
        <row r="11">
          <cell r="G11">
            <v>1</v>
          </cell>
          <cell r="H11">
            <v>9</v>
          </cell>
          <cell r="I11">
            <v>4</v>
          </cell>
        </row>
        <row r="12">
          <cell r="G12">
            <v>1</v>
          </cell>
          <cell r="H12">
            <v>4</v>
          </cell>
          <cell r="I12">
            <v>17</v>
          </cell>
        </row>
        <row r="13">
          <cell r="G13">
            <v>1</v>
          </cell>
          <cell r="H13">
            <v>4</v>
          </cell>
          <cell r="I13">
            <v>17</v>
          </cell>
        </row>
        <row r="14">
          <cell r="G14">
            <v>1</v>
          </cell>
          <cell r="H14">
            <v>4</v>
          </cell>
          <cell r="I14">
            <v>4</v>
          </cell>
        </row>
        <row r="15">
          <cell r="G15">
            <v>1</v>
          </cell>
          <cell r="H15">
            <v>5</v>
          </cell>
          <cell r="I15">
            <v>12</v>
          </cell>
        </row>
        <row r="16">
          <cell r="G16">
            <v>1</v>
          </cell>
          <cell r="H16">
            <v>5</v>
          </cell>
          <cell r="I16">
            <v>12</v>
          </cell>
        </row>
        <row r="17">
          <cell r="G17">
            <v>1</v>
          </cell>
          <cell r="H17">
            <v>5</v>
          </cell>
          <cell r="I17">
            <v>4</v>
          </cell>
        </row>
        <row r="18">
          <cell r="G18">
            <v>1</v>
          </cell>
          <cell r="H18">
            <v>5</v>
          </cell>
          <cell r="I18">
            <v>9</v>
          </cell>
        </row>
        <row r="19">
          <cell r="G19">
            <v>1</v>
          </cell>
          <cell r="H19">
            <v>5</v>
          </cell>
          <cell r="I19">
            <v>9</v>
          </cell>
        </row>
        <row r="20">
          <cell r="G20">
            <v>1</v>
          </cell>
          <cell r="H20">
            <v>5</v>
          </cell>
          <cell r="I20">
            <v>4</v>
          </cell>
        </row>
        <row r="22">
          <cell r="G22">
            <v>1</v>
          </cell>
          <cell r="H22">
            <v>1</v>
          </cell>
          <cell r="I22">
            <v>8</v>
          </cell>
        </row>
        <row r="23">
          <cell r="G23">
            <v>1</v>
          </cell>
          <cell r="H23">
            <v>1</v>
          </cell>
          <cell r="I23">
            <v>13</v>
          </cell>
        </row>
        <row r="24">
          <cell r="G24">
            <v>1</v>
          </cell>
          <cell r="H24">
            <v>1</v>
          </cell>
          <cell r="I24">
            <v>12</v>
          </cell>
        </row>
        <row r="25">
          <cell r="G25">
            <v>1</v>
          </cell>
          <cell r="H25">
            <v>1</v>
          </cell>
          <cell r="I25">
            <v>11</v>
          </cell>
        </row>
        <row r="26">
          <cell r="G26">
            <v>1</v>
          </cell>
          <cell r="H26">
            <v>1</v>
          </cell>
          <cell r="I26">
            <v>12</v>
          </cell>
        </row>
        <row r="27">
          <cell r="G27">
            <v>1</v>
          </cell>
          <cell r="H27">
            <v>1</v>
          </cell>
          <cell r="I27">
            <v>11</v>
          </cell>
        </row>
        <row r="28">
          <cell r="G28">
            <v>1</v>
          </cell>
          <cell r="H28">
            <v>1</v>
          </cell>
          <cell r="I28">
            <v>8</v>
          </cell>
        </row>
        <row r="29">
          <cell r="G29">
            <v>1</v>
          </cell>
          <cell r="H29">
            <v>1</v>
          </cell>
          <cell r="I29">
            <v>13</v>
          </cell>
        </row>
        <row r="30">
          <cell r="G30">
            <v>1</v>
          </cell>
          <cell r="H30">
            <v>1</v>
          </cell>
          <cell r="I30">
            <v>8</v>
          </cell>
        </row>
        <row r="31">
          <cell r="G31">
            <v>1</v>
          </cell>
          <cell r="H31">
            <v>1</v>
          </cell>
          <cell r="I31">
            <v>13</v>
          </cell>
        </row>
        <row r="32">
          <cell r="G32">
            <v>1</v>
          </cell>
          <cell r="H32">
            <v>1</v>
          </cell>
          <cell r="I32">
            <v>12</v>
          </cell>
        </row>
        <row r="33">
          <cell r="G33">
            <v>1</v>
          </cell>
          <cell r="H33">
            <v>1</v>
          </cell>
          <cell r="I33">
            <v>11</v>
          </cell>
        </row>
        <row r="34">
          <cell r="G34">
            <v>1</v>
          </cell>
          <cell r="H34">
            <v>1</v>
          </cell>
          <cell r="I34">
            <v>12</v>
          </cell>
        </row>
        <row r="35">
          <cell r="G35">
            <v>1</v>
          </cell>
          <cell r="H35">
            <v>1</v>
          </cell>
          <cell r="I35">
            <v>11</v>
          </cell>
        </row>
        <row r="36">
          <cell r="G36">
            <v>1</v>
          </cell>
          <cell r="H36">
            <v>1</v>
          </cell>
          <cell r="I36">
            <v>8</v>
          </cell>
        </row>
        <row r="37">
          <cell r="G37">
            <v>1</v>
          </cell>
          <cell r="H37">
            <v>1</v>
          </cell>
          <cell r="I37">
            <v>13</v>
          </cell>
        </row>
        <row r="38">
          <cell r="G38">
            <v>1</v>
          </cell>
          <cell r="H38">
            <v>1</v>
          </cell>
          <cell r="I38">
            <v>8</v>
          </cell>
        </row>
        <row r="39">
          <cell r="G39">
            <v>1</v>
          </cell>
          <cell r="H39">
            <v>1</v>
          </cell>
          <cell r="I39">
            <v>13</v>
          </cell>
        </row>
        <row r="40">
          <cell r="G40">
            <v>1</v>
          </cell>
          <cell r="H40">
            <v>1</v>
          </cell>
          <cell r="I40">
            <v>12</v>
          </cell>
        </row>
        <row r="41">
          <cell r="G41">
            <v>1</v>
          </cell>
          <cell r="H41">
            <v>1</v>
          </cell>
          <cell r="I41">
            <v>11</v>
          </cell>
        </row>
        <row r="42">
          <cell r="G42">
            <v>1</v>
          </cell>
          <cell r="H42">
            <v>1</v>
          </cell>
          <cell r="I42">
            <v>12</v>
          </cell>
        </row>
        <row r="43">
          <cell r="G43">
            <v>1</v>
          </cell>
          <cell r="H43">
            <v>1</v>
          </cell>
          <cell r="I43">
            <v>11</v>
          </cell>
        </row>
        <row r="44">
          <cell r="G44">
            <v>1</v>
          </cell>
          <cell r="H44">
            <v>1</v>
          </cell>
          <cell r="I44">
            <v>8</v>
          </cell>
        </row>
        <row r="45">
          <cell r="G45">
            <v>1</v>
          </cell>
          <cell r="H45">
            <v>1</v>
          </cell>
          <cell r="I45">
            <v>12</v>
          </cell>
        </row>
        <row r="46">
          <cell r="G46">
            <v>1</v>
          </cell>
          <cell r="H46">
            <v>1</v>
          </cell>
          <cell r="I46">
            <v>8</v>
          </cell>
        </row>
        <row r="47">
          <cell r="G47">
            <v>1</v>
          </cell>
          <cell r="H47">
            <v>1</v>
          </cell>
          <cell r="I47">
            <v>15</v>
          </cell>
        </row>
        <row r="48">
          <cell r="G48">
            <v>1</v>
          </cell>
          <cell r="H48">
            <v>1</v>
          </cell>
          <cell r="I48">
            <v>8</v>
          </cell>
        </row>
        <row r="49">
          <cell r="G49">
            <v>1</v>
          </cell>
          <cell r="H49">
            <v>1</v>
          </cell>
          <cell r="I49">
            <v>12</v>
          </cell>
        </row>
        <row r="50">
          <cell r="G50">
            <v>1</v>
          </cell>
          <cell r="H50">
            <v>1</v>
          </cell>
          <cell r="I50">
            <v>12</v>
          </cell>
        </row>
        <row r="51">
          <cell r="G51">
            <v>1</v>
          </cell>
          <cell r="H51">
            <v>1</v>
          </cell>
          <cell r="I51">
            <v>11</v>
          </cell>
        </row>
        <row r="52">
          <cell r="G52">
            <v>1</v>
          </cell>
          <cell r="H52">
            <v>5</v>
          </cell>
          <cell r="I52">
            <v>8</v>
          </cell>
        </row>
        <row r="53">
          <cell r="G53">
            <v>1</v>
          </cell>
          <cell r="H53">
            <v>1</v>
          </cell>
          <cell r="I53">
            <v>13</v>
          </cell>
        </row>
        <row r="54">
          <cell r="G54">
            <v>1</v>
          </cell>
          <cell r="H54">
            <v>1</v>
          </cell>
          <cell r="I54">
            <v>12</v>
          </cell>
        </row>
        <row r="55">
          <cell r="G55">
            <v>1</v>
          </cell>
          <cell r="H55">
            <v>1</v>
          </cell>
          <cell r="I55">
            <v>11</v>
          </cell>
        </row>
        <row r="56">
          <cell r="G56">
            <v>1</v>
          </cell>
          <cell r="H56">
            <v>1</v>
          </cell>
          <cell r="I56">
            <v>12</v>
          </cell>
        </row>
        <row r="57">
          <cell r="G57">
            <v>1</v>
          </cell>
          <cell r="H57">
            <v>1</v>
          </cell>
          <cell r="I57">
            <v>10</v>
          </cell>
        </row>
        <row r="58">
          <cell r="G58">
            <v>1</v>
          </cell>
          <cell r="H58">
            <v>1</v>
          </cell>
          <cell r="I58">
            <v>12</v>
          </cell>
        </row>
        <row r="59">
          <cell r="G59">
            <v>1</v>
          </cell>
          <cell r="H59">
            <v>1</v>
          </cell>
          <cell r="I59">
            <v>10</v>
          </cell>
        </row>
        <row r="60">
          <cell r="G60">
            <v>1</v>
          </cell>
          <cell r="H60">
            <v>1</v>
          </cell>
          <cell r="I60">
            <v>12</v>
          </cell>
        </row>
        <row r="61">
          <cell r="G61">
            <v>1</v>
          </cell>
          <cell r="H61">
            <v>1</v>
          </cell>
          <cell r="I61">
            <v>12</v>
          </cell>
        </row>
        <row r="62">
          <cell r="G62">
            <v>1</v>
          </cell>
          <cell r="H62">
            <v>1</v>
          </cell>
          <cell r="I62">
            <v>12</v>
          </cell>
        </row>
        <row r="63">
          <cell r="G63">
            <v>1</v>
          </cell>
          <cell r="H63">
            <v>1</v>
          </cell>
          <cell r="I63">
            <v>10</v>
          </cell>
        </row>
        <row r="64">
          <cell r="G64">
            <v>1</v>
          </cell>
          <cell r="H64">
            <v>1</v>
          </cell>
          <cell r="I64">
            <v>12</v>
          </cell>
        </row>
        <row r="65">
          <cell r="G65">
            <v>1</v>
          </cell>
          <cell r="H65">
            <v>1</v>
          </cell>
          <cell r="I65">
            <v>11</v>
          </cell>
        </row>
        <row r="66">
          <cell r="G66">
            <v>1</v>
          </cell>
          <cell r="H66">
            <v>1</v>
          </cell>
          <cell r="I66">
            <v>8</v>
          </cell>
        </row>
        <row r="67">
          <cell r="G67">
            <v>1</v>
          </cell>
          <cell r="H67">
            <v>1</v>
          </cell>
          <cell r="I67">
            <v>13</v>
          </cell>
        </row>
        <row r="68">
          <cell r="G68">
            <v>1</v>
          </cell>
          <cell r="H68">
            <v>1</v>
          </cell>
          <cell r="I68">
            <v>8</v>
          </cell>
        </row>
        <row r="69">
          <cell r="G69">
            <v>1</v>
          </cell>
          <cell r="H69">
            <v>1</v>
          </cell>
          <cell r="I69">
            <v>12</v>
          </cell>
        </row>
        <row r="70">
          <cell r="G70">
            <v>1</v>
          </cell>
          <cell r="H70">
            <v>1</v>
          </cell>
          <cell r="I70">
            <v>8</v>
          </cell>
        </row>
        <row r="71">
          <cell r="G71">
            <v>1</v>
          </cell>
          <cell r="H71">
            <v>1</v>
          </cell>
          <cell r="I71">
            <v>13</v>
          </cell>
        </row>
        <row r="74">
          <cell r="G74">
            <v>1</v>
          </cell>
          <cell r="H74">
            <v>1</v>
          </cell>
          <cell r="I74">
            <v>2</v>
          </cell>
        </row>
        <row r="75">
          <cell r="G75">
            <v>1</v>
          </cell>
          <cell r="H75">
            <v>1</v>
          </cell>
          <cell r="I75">
            <v>2</v>
          </cell>
        </row>
        <row r="76">
          <cell r="G76">
            <v>1</v>
          </cell>
          <cell r="H76">
            <v>1</v>
          </cell>
          <cell r="I76">
            <v>46</v>
          </cell>
        </row>
        <row r="77">
          <cell r="G77">
            <v>1</v>
          </cell>
          <cell r="H77">
            <v>1</v>
          </cell>
          <cell r="I77">
            <v>2</v>
          </cell>
        </row>
        <row r="78">
          <cell r="G78">
            <v>1</v>
          </cell>
          <cell r="H78">
            <v>1</v>
          </cell>
          <cell r="I78">
            <v>2</v>
          </cell>
        </row>
        <row r="79">
          <cell r="G79">
            <v>1</v>
          </cell>
          <cell r="H79">
            <v>1</v>
          </cell>
          <cell r="I79">
            <v>53</v>
          </cell>
        </row>
        <row r="80">
          <cell r="G80">
            <v>1</v>
          </cell>
          <cell r="H80">
            <v>1</v>
          </cell>
          <cell r="I80">
            <v>2</v>
          </cell>
        </row>
        <row r="81">
          <cell r="G81">
            <v>1</v>
          </cell>
          <cell r="H81">
            <v>1</v>
          </cell>
          <cell r="I81">
            <v>2</v>
          </cell>
        </row>
        <row r="82">
          <cell r="G82">
            <v>1</v>
          </cell>
          <cell r="H82">
            <v>1</v>
          </cell>
          <cell r="I82">
            <v>2</v>
          </cell>
        </row>
        <row r="83">
          <cell r="G83">
            <v>1</v>
          </cell>
          <cell r="H83">
            <v>1</v>
          </cell>
          <cell r="I83">
            <v>2</v>
          </cell>
        </row>
        <row r="84">
          <cell r="G84">
            <v>1</v>
          </cell>
          <cell r="H84">
            <v>1</v>
          </cell>
          <cell r="I84">
            <v>2</v>
          </cell>
        </row>
        <row r="85">
          <cell r="G85">
            <v>1</v>
          </cell>
          <cell r="H85">
            <v>1</v>
          </cell>
          <cell r="I85">
            <v>2</v>
          </cell>
        </row>
        <row r="86">
          <cell r="G86">
            <v>1</v>
          </cell>
          <cell r="H86">
            <v>1</v>
          </cell>
          <cell r="I86">
            <v>136</v>
          </cell>
        </row>
        <row r="87">
          <cell r="G87">
            <v>1</v>
          </cell>
          <cell r="H87">
            <v>1</v>
          </cell>
          <cell r="I87">
            <v>2</v>
          </cell>
        </row>
        <row r="88">
          <cell r="G88">
            <v>1</v>
          </cell>
          <cell r="H88">
            <v>1</v>
          </cell>
          <cell r="I88">
            <v>2</v>
          </cell>
        </row>
        <row r="89">
          <cell r="G89">
            <v>1</v>
          </cell>
          <cell r="H89">
            <v>1</v>
          </cell>
          <cell r="I89">
            <v>55</v>
          </cell>
        </row>
        <row r="90">
          <cell r="G90">
            <v>1</v>
          </cell>
          <cell r="H90">
            <v>1</v>
          </cell>
          <cell r="I90">
            <v>2</v>
          </cell>
        </row>
        <row r="91">
          <cell r="G91">
            <v>1</v>
          </cell>
          <cell r="H91">
            <v>1</v>
          </cell>
          <cell r="I91">
            <v>2</v>
          </cell>
        </row>
        <row r="92">
          <cell r="G92">
            <v>1</v>
          </cell>
          <cell r="H92">
            <v>1</v>
          </cell>
          <cell r="I92">
            <v>2</v>
          </cell>
        </row>
        <row r="93">
          <cell r="G93">
            <v>1</v>
          </cell>
          <cell r="H93">
            <v>1</v>
          </cell>
          <cell r="I93">
            <v>2</v>
          </cell>
        </row>
        <row r="94">
          <cell r="G94">
            <v>1</v>
          </cell>
          <cell r="H94">
            <v>1</v>
          </cell>
          <cell r="I94">
            <v>76</v>
          </cell>
        </row>
        <row r="95">
          <cell r="G95">
            <v>1</v>
          </cell>
          <cell r="H95">
            <v>1</v>
          </cell>
          <cell r="I95">
            <v>2</v>
          </cell>
        </row>
        <row r="96">
          <cell r="G96">
            <v>1</v>
          </cell>
          <cell r="H96">
            <v>1</v>
          </cell>
          <cell r="I96">
            <v>2</v>
          </cell>
        </row>
        <row r="97">
          <cell r="G97">
            <v>1</v>
          </cell>
          <cell r="H97">
            <v>1</v>
          </cell>
          <cell r="I97">
            <v>44</v>
          </cell>
        </row>
        <row r="99">
          <cell r="G99">
            <v>1</v>
          </cell>
          <cell r="H99">
            <v>1</v>
          </cell>
          <cell r="I99">
            <v>2</v>
          </cell>
        </row>
        <row r="100">
          <cell r="G100">
            <v>1</v>
          </cell>
          <cell r="H100">
            <v>1</v>
          </cell>
          <cell r="I100">
            <v>2</v>
          </cell>
        </row>
        <row r="101">
          <cell r="G101">
            <v>1</v>
          </cell>
          <cell r="H101">
            <v>1</v>
          </cell>
          <cell r="I101">
            <v>22</v>
          </cell>
        </row>
        <row r="103">
          <cell r="G103">
            <v>1</v>
          </cell>
          <cell r="H103">
            <v>1</v>
          </cell>
          <cell r="I103">
            <v>2</v>
          </cell>
        </row>
        <row r="104">
          <cell r="G104">
            <v>1</v>
          </cell>
          <cell r="H104">
            <v>1</v>
          </cell>
          <cell r="I104">
            <v>2</v>
          </cell>
        </row>
        <row r="105">
          <cell r="G105">
            <v>1</v>
          </cell>
          <cell r="H105">
            <v>1</v>
          </cell>
          <cell r="I105">
            <v>28</v>
          </cell>
        </row>
        <row r="106">
          <cell r="G106">
            <v>1</v>
          </cell>
          <cell r="H106">
            <v>1</v>
          </cell>
          <cell r="I106">
            <v>2</v>
          </cell>
        </row>
        <row r="107">
          <cell r="G107">
            <v>1</v>
          </cell>
          <cell r="H107">
            <v>1</v>
          </cell>
          <cell r="I107">
            <v>2</v>
          </cell>
        </row>
        <row r="108">
          <cell r="G108">
            <v>1</v>
          </cell>
          <cell r="H108">
            <v>1</v>
          </cell>
          <cell r="I108">
            <v>22</v>
          </cell>
        </row>
        <row r="109">
          <cell r="G109">
            <v>1</v>
          </cell>
          <cell r="H109">
            <v>1</v>
          </cell>
          <cell r="I109">
            <v>2</v>
          </cell>
        </row>
        <row r="110">
          <cell r="G110">
            <v>1</v>
          </cell>
          <cell r="H110">
            <v>1</v>
          </cell>
          <cell r="I110">
            <v>2</v>
          </cell>
        </row>
        <row r="111">
          <cell r="G111">
            <v>1</v>
          </cell>
          <cell r="H111">
            <v>1</v>
          </cell>
          <cell r="I111">
            <v>28</v>
          </cell>
        </row>
        <row r="112">
          <cell r="G112">
            <v>1</v>
          </cell>
          <cell r="H112">
            <v>1</v>
          </cell>
          <cell r="I112">
            <v>2</v>
          </cell>
        </row>
        <row r="113">
          <cell r="G113">
            <v>1</v>
          </cell>
          <cell r="H113">
            <v>1</v>
          </cell>
          <cell r="I113">
            <v>2</v>
          </cell>
        </row>
        <row r="114">
          <cell r="G114">
            <v>1</v>
          </cell>
          <cell r="H114">
            <v>1</v>
          </cell>
          <cell r="I114">
            <v>28</v>
          </cell>
        </row>
        <row r="115">
          <cell r="G115">
            <v>1</v>
          </cell>
          <cell r="H115">
            <v>1</v>
          </cell>
          <cell r="I115">
            <v>2</v>
          </cell>
        </row>
        <row r="116">
          <cell r="G116">
            <v>1</v>
          </cell>
          <cell r="H116">
            <v>1</v>
          </cell>
          <cell r="I116">
            <v>2</v>
          </cell>
        </row>
        <row r="117">
          <cell r="G117">
            <v>1</v>
          </cell>
          <cell r="H117">
            <v>1</v>
          </cell>
          <cell r="I117">
            <v>2</v>
          </cell>
        </row>
        <row r="118">
          <cell r="G118">
            <v>1</v>
          </cell>
          <cell r="H118">
            <v>1</v>
          </cell>
          <cell r="I118">
            <v>2</v>
          </cell>
        </row>
        <row r="119">
          <cell r="G119">
            <v>1</v>
          </cell>
          <cell r="H119">
            <v>1</v>
          </cell>
          <cell r="I119">
            <v>77</v>
          </cell>
        </row>
        <row r="120">
          <cell r="G120">
            <v>1</v>
          </cell>
          <cell r="H120">
            <v>1</v>
          </cell>
          <cell r="I120">
            <v>2</v>
          </cell>
        </row>
        <row r="121">
          <cell r="G121">
            <v>1</v>
          </cell>
          <cell r="H121">
            <v>1</v>
          </cell>
          <cell r="I121">
            <v>2</v>
          </cell>
        </row>
        <row r="122">
          <cell r="G122">
            <v>1</v>
          </cell>
          <cell r="H122">
            <v>1</v>
          </cell>
          <cell r="I122">
            <v>2</v>
          </cell>
        </row>
        <row r="123">
          <cell r="G123">
            <v>1</v>
          </cell>
          <cell r="H123">
            <v>1</v>
          </cell>
          <cell r="I123">
            <v>2</v>
          </cell>
        </row>
        <row r="124">
          <cell r="G124">
            <v>1</v>
          </cell>
          <cell r="H124">
            <v>1</v>
          </cell>
          <cell r="I124">
            <v>79</v>
          </cell>
        </row>
        <row r="126">
          <cell r="G126">
            <v>1</v>
          </cell>
          <cell r="H126">
            <v>1</v>
          </cell>
          <cell r="I126">
            <v>2</v>
          </cell>
        </row>
        <row r="127">
          <cell r="G127">
            <v>1</v>
          </cell>
          <cell r="H127">
            <v>1</v>
          </cell>
          <cell r="I127">
            <v>2</v>
          </cell>
        </row>
        <row r="128">
          <cell r="G128">
            <v>1</v>
          </cell>
          <cell r="H128">
            <v>1</v>
          </cell>
          <cell r="I128">
            <v>53</v>
          </cell>
        </row>
        <row r="129">
          <cell r="G129">
            <v>1</v>
          </cell>
          <cell r="H129">
            <v>2</v>
          </cell>
          <cell r="I129">
            <v>2</v>
          </cell>
        </row>
        <row r="130">
          <cell r="G130">
            <v>1</v>
          </cell>
          <cell r="H130">
            <v>2</v>
          </cell>
          <cell r="I130">
            <v>2</v>
          </cell>
        </row>
        <row r="131">
          <cell r="G131">
            <v>1</v>
          </cell>
          <cell r="H131">
            <v>2</v>
          </cell>
          <cell r="I131">
            <v>50</v>
          </cell>
        </row>
        <row r="132">
          <cell r="G132">
            <v>1</v>
          </cell>
          <cell r="H132">
            <v>2</v>
          </cell>
          <cell r="I132">
            <v>2</v>
          </cell>
        </row>
        <row r="133">
          <cell r="G133">
            <v>1</v>
          </cell>
          <cell r="H133">
            <v>2</v>
          </cell>
          <cell r="I133">
            <v>2</v>
          </cell>
        </row>
        <row r="134">
          <cell r="G134">
            <v>1</v>
          </cell>
          <cell r="H134">
            <v>2</v>
          </cell>
          <cell r="I134">
            <v>57</v>
          </cell>
        </row>
        <row r="135">
          <cell r="G135">
            <v>1</v>
          </cell>
        </row>
        <row r="136">
          <cell r="G136">
            <v>1</v>
          </cell>
          <cell r="H136">
            <v>1</v>
          </cell>
          <cell r="I136">
            <v>2</v>
          </cell>
        </row>
        <row r="137">
          <cell r="G137">
            <v>1</v>
          </cell>
          <cell r="H137">
            <v>1</v>
          </cell>
          <cell r="I137">
            <v>2</v>
          </cell>
        </row>
        <row r="138">
          <cell r="G138">
            <v>1</v>
          </cell>
          <cell r="H138">
            <v>1</v>
          </cell>
          <cell r="I138">
            <v>56</v>
          </cell>
        </row>
        <row r="141">
          <cell r="G141">
            <v>1</v>
          </cell>
          <cell r="H141">
            <v>1</v>
          </cell>
          <cell r="I141">
            <v>44</v>
          </cell>
        </row>
        <row r="142">
          <cell r="G142">
            <v>1</v>
          </cell>
          <cell r="H142">
            <v>1</v>
          </cell>
          <cell r="I142">
            <v>20</v>
          </cell>
        </row>
        <row r="143">
          <cell r="G143">
            <v>1</v>
          </cell>
          <cell r="H143">
            <v>1</v>
          </cell>
          <cell r="I143">
            <v>20</v>
          </cell>
        </row>
        <row r="144">
          <cell r="G144">
            <v>1</v>
          </cell>
          <cell r="H144">
            <v>1</v>
          </cell>
          <cell r="I144">
            <v>50</v>
          </cell>
        </row>
        <row r="145">
          <cell r="G145">
            <v>1</v>
          </cell>
          <cell r="H145">
            <v>1</v>
          </cell>
          <cell r="I145">
            <v>25</v>
          </cell>
        </row>
        <row r="146">
          <cell r="G146">
            <v>1</v>
          </cell>
          <cell r="H146">
            <v>1</v>
          </cell>
          <cell r="I146">
            <v>74</v>
          </cell>
        </row>
        <row r="147">
          <cell r="G147">
            <v>1</v>
          </cell>
          <cell r="H147">
            <v>1</v>
          </cell>
          <cell r="I147">
            <v>25</v>
          </cell>
        </row>
        <row r="148">
          <cell r="G148">
            <v>1</v>
          </cell>
          <cell r="H148">
            <v>1</v>
          </cell>
          <cell r="I148">
            <v>25</v>
          </cell>
        </row>
        <row r="149">
          <cell r="G149">
            <v>1</v>
          </cell>
          <cell r="H149">
            <v>1</v>
          </cell>
          <cell r="I149">
            <v>6</v>
          </cell>
        </row>
        <row r="150">
          <cell r="G150">
            <v>1</v>
          </cell>
          <cell r="H150">
            <v>1</v>
          </cell>
          <cell r="I150">
            <v>47</v>
          </cell>
        </row>
        <row r="151">
          <cell r="G151">
            <v>1</v>
          </cell>
          <cell r="H151">
            <v>1</v>
          </cell>
          <cell r="I151">
            <v>15</v>
          </cell>
        </row>
        <row r="152">
          <cell r="G152">
            <v>1</v>
          </cell>
          <cell r="H152">
            <v>1</v>
          </cell>
          <cell r="I152">
            <v>15</v>
          </cell>
        </row>
        <row r="153">
          <cell r="G153">
            <v>1</v>
          </cell>
          <cell r="H153">
            <v>1</v>
          </cell>
          <cell r="I153">
            <v>46</v>
          </cell>
        </row>
        <row r="154">
          <cell r="G154">
            <v>1</v>
          </cell>
          <cell r="H154">
            <v>1</v>
          </cell>
          <cell r="I154">
            <v>25</v>
          </cell>
        </row>
        <row r="155">
          <cell r="G155">
            <v>1</v>
          </cell>
          <cell r="H155">
            <v>1</v>
          </cell>
          <cell r="I155">
            <v>25</v>
          </cell>
        </row>
        <row r="156">
          <cell r="G156">
            <v>1</v>
          </cell>
          <cell r="H156">
            <v>1</v>
          </cell>
          <cell r="I156">
            <v>51</v>
          </cell>
        </row>
        <row r="157">
          <cell r="G157">
            <v>1</v>
          </cell>
          <cell r="H157">
            <v>1</v>
          </cell>
          <cell r="I157">
            <v>25</v>
          </cell>
        </row>
        <row r="158">
          <cell r="G158">
            <v>1</v>
          </cell>
          <cell r="H158">
            <v>1</v>
          </cell>
          <cell r="I158">
            <v>25</v>
          </cell>
        </row>
        <row r="159">
          <cell r="G159">
            <v>1</v>
          </cell>
          <cell r="H159">
            <v>1</v>
          </cell>
          <cell r="I159">
            <v>46</v>
          </cell>
        </row>
        <row r="160">
          <cell r="G160">
            <v>1</v>
          </cell>
          <cell r="H160">
            <v>1</v>
          </cell>
          <cell r="I160">
            <v>20</v>
          </cell>
        </row>
        <row r="161">
          <cell r="G161">
            <v>1</v>
          </cell>
          <cell r="H161">
            <v>1</v>
          </cell>
          <cell r="I161">
            <v>20</v>
          </cell>
        </row>
        <row r="163">
          <cell r="H163" t="str">
            <v>Total Length</v>
          </cell>
        </row>
        <row r="164">
          <cell r="H164" t="str">
            <v>Unit Weight</v>
          </cell>
        </row>
        <row r="165">
          <cell r="H165" t="str">
            <v>Total Weight</v>
          </cell>
        </row>
      </sheetData>
      <sheetData sheetId="6">
        <row r="70">
          <cell r="M70">
            <v>6342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5 Summary"/>
      <sheetName val="05 Sub Structure BC = 300"/>
      <sheetName val="06 to 08 Ar &amp; St"/>
      <sheetName val="05 A-2 300kp Res. Sup St."/>
      <sheetName val="05 RB A-2 300kp Res. Super St."/>
      <sheetName val="A-2 blcok work Shop"/>
      <sheetName val="05_Summary"/>
      <sheetName val="05_Sub_Structure_BC_=_300"/>
      <sheetName val="06_to_08_Ar_&amp;_St"/>
      <sheetName val="05_A-2_300kp_Res__Sup_St_"/>
      <sheetName val="05_RB_A-2_300kp_Res__Super_St_"/>
      <sheetName val="A-2_blcok_work_Shop"/>
    </sheetNames>
    <sheetDataSet>
      <sheetData sheetId="2">
        <row r="49">
          <cell r="M49">
            <v>172219.05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05 Block Summary"/>
      <sheetName val="05 Summary"/>
      <sheetName val="05 Sub Structure BC = 300"/>
      <sheetName val="06 to 08 Ar &amp; St"/>
      <sheetName val="06 to 08 A-2 300kp Res. Sub St."/>
      <sheetName val="05 RB A-2 300kp Res. Sub St."/>
      <sheetName val="05 A-2 300kp Res. Sup St."/>
      <sheetName val="05 RB A-2 300kp Res. Super St."/>
      <sheetName val="A-2 blcok work Res."/>
      <sheetName val="Structural Steel Works"/>
      <sheetName val="05_Block_Summary"/>
      <sheetName val="05_Summary"/>
      <sheetName val="05_Sub_Structure_BC_=_300"/>
      <sheetName val="06_to_08_Ar_&amp;_St"/>
      <sheetName val="06_to_08_A-2_300kp_Res__Sub_St_"/>
      <sheetName val="05_RB_A-2_300kp_Res__Sub_St_"/>
      <sheetName val="05_A-2_300kp_Res__Sup_St_"/>
      <sheetName val="05_RB_A-2_300kp_Res__Super_St_"/>
      <sheetName val="A-2_blcok_work_Res_"/>
      <sheetName val="Structural_Steel_Works"/>
    </sheetNames>
    <sheetDataSet>
      <sheetData sheetId="3">
        <row r="69">
          <cell r="M69">
            <v>6342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ay-Cirteficate"/>
      <sheetName val="Block Summary"/>
      <sheetName val="05 Pay-Cirteficate"/>
      <sheetName val="08 Block Summary"/>
      <sheetName val="Summary"/>
      <sheetName val="Sub Structure BC = 200"/>
      <sheetName val="E-1 200kp Resi Sub St."/>
      <sheetName val="RB E-1 200kp Resi Sub St."/>
      <sheetName val="Ar &amp; St"/>
      <sheetName val="E-1 200kp Resi Sup St."/>
      <sheetName val="RB E-1Resi. Super St with 20mm"/>
      <sheetName val="RB E-1 Resi. Super St with 20mm"/>
      <sheetName val="E-1 Plate Qty"/>
      <sheetName val="RHS"/>
      <sheetName val=" Latice Pulin "/>
      <sheetName val="ceramic res."/>
    </sheetNames>
    <sheetDataSet>
      <sheetData sheetId="7">
        <row r="1">
          <cell r="I1" t="str">
            <v>Block №</v>
          </cell>
        </row>
        <row r="3">
          <cell r="I3" t="str">
            <v>Rbr</v>
          </cell>
        </row>
        <row r="6">
          <cell r="I6">
            <v>10</v>
          </cell>
        </row>
        <row r="7">
          <cell r="I7">
            <v>10</v>
          </cell>
        </row>
        <row r="8">
          <cell r="I8">
            <v>21</v>
          </cell>
        </row>
        <row r="9">
          <cell r="I9">
            <v>10</v>
          </cell>
        </row>
        <row r="10">
          <cell r="I10">
            <v>10</v>
          </cell>
        </row>
        <row r="11">
          <cell r="I11">
            <v>10</v>
          </cell>
        </row>
        <row r="13">
          <cell r="I13">
            <v>6</v>
          </cell>
        </row>
        <row r="14">
          <cell r="I14">
            <v>12</v>
          </cell>
        </row>
        <row r="15">
          <cell r="I15">
            <v>6</v>
          </cell>
        </row>
        <row r="16">
          <cell r="I16">
            <v>12</v>
          </cell>
        </row>
        <row r="19">
          <cell r="I19">
            <v>2</v>
          </cell>
        </row>
        <row r="20">
          <cell r="I20">
            <v>2</v>
          </cell>
        </row>
        <row r="21">
          <cell r="I21">
            <v>52</v>
          </cell>
        </row>
        <row r="22">
          <cell r="I22">
            <v>2</v>
          </cell>
        </row>
        <row r="23">
          <cell r="I23">
            <v>2</v>
          </cell>
        </row>
        <row r="24">
          <cell r="I24">
            <v>52</v>
          </cell>
        </row>
        <row r="25">
          <cell r="I25">
            <v>2</v>
          </cell>
        </row>
        <row r="26">
          <cell r="I26">
            <v>2</v>
          </cell>
        </row>
        <row r="27">
          <cell r="I27">
            <v>57</v>
          </cell>
        </row>
        <row r="28">
          <cell r="I28">
            <v>2</v>
          </cell>
        </row>
        <row r="29">
          <cell r="I29">
            <v>2</v>
          </cell>
        </row>
        <row r="30">
          <cell r="I30">
            <v>50</v>
          </cell>
        </row>
        <row r="31">
          <cell r="I31">
            <v>2</v>
          </cell>
        </row>
        <row r="32">
          <cell r="I32">
            <v>2</v>
          </cell>
        </row>
        <row r="33">
          <cell r="I33">
            <v>50</v>
          </cell>
        </row>
        <row r="36">
          <cell r="I36">
            <v>16</v>
          </cell>
        </row>
        <row r="37">
          <cell r="I37">
            <v>15</v>
          </cell>
        </row>
        <row r="38">
          <cell r="I38">
            <v>10</v>
          </cell>
        </row>
        <row r="39">
          <cell r="I39">
            <v>15</v>
          </cell>
        </row>
        <row r="40">
          <cell r="I40">
            <v>9</v>
          </cell>
        </row>
        <row r="41">
          <cell r="I41">
            <v>15</v>
          </cell>
        </row>
        <row r="42">
          <cell r="I42">
            <v>16</v>
          </cell>
        </row>
        <row r="43">
          <cell r="I43">
            <v>19</v>
          </cell>
        </row>
        <row r="44">
          <cell r="I44">
            <v>10</v>
          </cell>
        </row>
        <row r="45">
          <cell r="I45">
            <v>19</v>
          </cell>
        </row>
        <row r="46">
          <cell r="I46">
            <v>9</v>
          </cell>
        </row>
        <row r="47">
          <cell r="I47">
            <v>15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ummary (2)"/>
      <sheetName val=" Pay-Cirteficate "/>
      <sheetName val="Just"/>
      <sheetName val="Jus"/>
      <sheetName val="Summary"/>
      <sheetName val="L-1 Super BOQ"/>
      <sheetName val=" L-1 Sub BOQ"/>
      <sheetName val="L-1  Sub TAKE OFF"/>
      <sheetName val="L-1 Shop Sub"/>
      <sheetName val="RB L-1 Shop Sub "/>
      <sheetName val=" Exca data W2"/>
      <sheetName val="L-1 SUPER  TAKE OFF"/>
      <sheetName val=" L-1  Sub RE-BAR "/>
      <sheetName val="L-1 SUPER RE-BAR"/>
      <sheetName val=" Latice Purlin "/>
      <sheetName val="truss"/>
      <sheetName val="L-1 Plate Qty"/>
      <sheetName val="Super BOQ (2)"/>
      <sheetName val="Sub Structure (2)"/>
      <sheetName val="Sheet1"/>
      <sheetName val="Sheet2"/>
      <sheetName val="Sheet3"/>
      <sheetName val="Cover  "/>
      <sheetName val="GS"/>
      <sheetName val="STM"/>
      <sheetName val="TTQ"/>
      <sheetName val="Sub data"/>
      <sheetName val="Row data"/>
      <sheetName val="C-0"/>
      <sheetName val="Sub &amp; super Bar"/>
      <sheetName val="T11"/>
      <sheetName val="T-0"/>
      <sheetName val="B-0"/>
      <sheetName val="T1(bassement)"/>
      <sheetName val="B1(bassement)"/>
      <sheetName val="C2"/>
      <sheetName val="T2"/>
      <sheetName val="B2"/>
      <sheetName val="C3"/>
      <sheetName val="T3"/>
      <sheetName val="B3"/>
      <sheetName val="C4"/>
      <sheetName val="T4"/>
      <sheetName val="B4"/>
      <sheetName val="C5"/>
      <sheetName val="T5"/>
      <sheetName val="B5"/>
      <sheetName val="SUB TAKEOFF"/>
      <sheetName val="SUPER TAKEOFF"/>
      <sheetName val="R-BAR SUPER"/>
      <sheetName val="BLOCK WORK , FINISHING &amp; PAINTI"/>
      <sheetName val="moges paint"/>
      <sheetName val="my paint"/>
      <sheetName val="Sheet4"/>
      <sheetName val="Sub &amp; super Bar (2)"/>
      <sheetName val=" DATA (2)"/>
      <sheetName val="Sub R.bar"/>
      <sheetName val="SUPER B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y-Cirteficate"/>
      <sheetName val="Block Summary"/>
      <sheetName val="Summary"/>
      <sheetName val="Sub Structure BC = 300"/>
      <sheetName val="Ar &amp; St"/>
      <sheetName val="E-1 300kp Res. Sub St."/>
      <sheetName val="RB E-1 300kp Res. Sub St."/>
      <sheetName val="E-1 300kp Res. Sup St."/>
      <sheetName val="RB E-1 300kp Res. Super St."/>
      <sheetName val="Plate Qty"/>
    </sheetNames>
    <sheetDataSet>
      <sheetData sheetId="0">
        <row r="27">
          <cell r="H27">
            <v>224327.32</v>
          </cell>
        </row>
      </sheetData>
      <sheetData sheetId="2">
        <row r="14">
          <cell r="E14">
            <v>0</v>
          </cell>
        </row>
        <row r="21">
          <cell r="E21">
            <v>309504.74000000005</v>
          </cell>
        </row>
        <row r="37">
          <cell r="E37">
            <v>812131.8699999999</v>
          </cell>
        </row>
      </sheetData>
      <sheetData sheetId="3">
        <row r="1">
          <cell r="E1">
            <v>0</v>
          </cell>
          <cell r="F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</row>
        <row r="2">
          <cell r="E2" t="str">
            <v>PROJECT:</v>
          </cell>
          <cell r="F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E3" t="str">
            <v>ESTIMAT № :</v>
          </cell>
          <cell r="F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E4" t="str">
            <v> TYPOLOGY :</v>
          </cell>
          <cell r="F4">
            <v>0</v>
          </cell>
          <cell r="H4" t="str">
            <v/>
          </cell>
          <cell r="I4">
            <v>20</v>
          </cell>
          <cell r="J4">
            <v>0</v>
          </cell>
          <cell r="K4">
            <v>0</v>
          </cell>
          <cell r="L4" t="str">
            <v>DATE: -</v>
          </cell>
        </row>
        <row r="5">
          <cell r="E5" t="str">
            <v>BEARING CAPACITY :</v>
          </cell>
          <cell r="F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40310</v>
          </cell>
        </row>
        <row r="6">
          <cell r="E6">
            <v>0</v>
          </cell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 t="str">
            <v>Payment №</v>
          </cell>
        </row>
        <row r="7">
          <cell r="E7" t="str">
            <v>UNIT PRICE</v>
          </cell>
          <cell r="F7" t="str">
            <v>Contract QTY</v>
          </cell>
          <cell r="H7" t="str">
            <v>Previous Qty</v>
          </cell>
          <cell r="I7" t="str">
            <v>Current Qty </v>
          </cell>
          <cell r="J7" t="str">
            <v>Todate Qty</v>
          </cell>
          <cell r="K7" t="str">
            <v>Previous amount (birr)</v>
          </cell>
          <cell r="L7" t="str">
            <v>Current Amount </v>
          </cell>
        </row>
        <row r="8"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3</v>
          </cell>
          <cell r="F12">
            <v>244</v>
          </cell>
          <cell r="H12">
            <v>440.45</v>
          </cell>
          <cell r="I12">
            <v>0</v>
          </cell>
          <cell r="J12">
            <v>440.45</v>
          </cell>
          <cell r="K12">
            <v>1321.35</v>
          </cell>
          <cell r="L12">
            <v>0</v>
          </cell>
        </row>
        <row r="13">
          <cell r="E13">
            <v>17</v>
          </cell>
          <cell r="F13">
            <v>219.47</v>
          </cell>
          <cell r="H13">
            <v>176.18</v>
          </cell>
          <cell r="I13">
            <v>0</v>
          </cell>
          <cell r="J13">
            <v>176.18</v>
          </cell>
          <cell r="K13">
            <v>2995.06</v>
          </cell>
          <cell r="L13">
            <v>0</v>
          </cell>
        </row>
        <row r="14">
          <cell r="E14">
            <v>20</v>
          </cell>
          <cell r="F14">
            <v>59.26</v>
          </cell>
          <cell r="H14">
            <v>38.59</v>
          </cell>
          <cell r="I14">
            <v>0</v>
          </cell>
          <cell r="J14">
            <v>38.59</v>
          </cell>
          <cell r="K14">
            <v>771.8</v>
          </cell>
          <cell r="L14">
            <v>0</v>
          </cell>
        </row>
        <row r="15">
          <cell r="E15">
            <v>20</v>
          </cell>
          <cell r="F15">
            <v>365.4</v>
          </cell>
          <cell r="H15">
            <v>222.07999999999996</v>
          </cell>
          <cell r="I15">
            <v>0</v>
          </cell>
          <cell r="J15">
            <v>222.07999999999996</v>
          </cell>
          <cell r="K15">
            <v>4441.6</v>
          </cell>
          <cell r="L15">
            <v>0</v>
          </cell>
        </row>
        <row r="16">
          <cell r="E16">
            <v>22</v>
          </cell>
          <cell r="F16">
            <v>146.16</v>
          </cell>
          <cell r="H16">
            <v>120.09000000000003</v>
          </cell>
          <cell r="I16">
            <v>0</v>
          </cell>
          <cell r="J16">
            <v>120.09000000000003</v>
          </cell>
          <cell r="K16">
            <v>2641.98</v>
          </cell>
          <cell r="L16">
            <v>0</v>
          </cell>
        </row>
        <row r="17">
          <cell r="E17">
            <v>70</v>
          </cell>
          <cell r="F17">
            <v>210.66</v>
          </cell>
          <cell r="H17">
            <v>255.46999999999994</v>
          </cell>
          <cell r="I17">
            <v>0</v>
          </cell>
          <cell r="J17">
            <v>255.46999999999994</v>
          </cell>
          <cell r="K17">
            <v>17882.9</v>
          </cell>
          <cell r="L17">
            <v>0</v>
          </cell>
        </row>
        <row r="18">
          <cell r="E18">
            <v>70</v>
          </cell>
          <cell r="F18">
            <v>13.15</v>
          </cell>
          <cell r="H18">
            <v>21.050000000000004</v>
          </cell>
          <cell r="I18">
            <v>0</v>
          </cell>
          <cell r="J18">
            <v>21.050000000000004</v>
          </cell>
          <cell r="K18">
            <v>1473.5</v>
          </cell>
          <cell r="L18">
            <v>0</v>
          </cell>
        </row>
        <row r="19">
          <cell r="E19">
            <v>65</v>
          </cell>
          <cell r="F19">
            <v>297.06</v>
          </cell>
          <cell r="H19">
            <v>223.62</v>
          </cell>
          <cell r="I19">
            <v>0</v>
          </cell>
          <cell r="J19">
            <v>223.62</v>
          </cell>
          <cell r="K19">
            <v>14535.3</v>
          </cell>
          <cell r="L19">
            <v>0</v>
          </cell>
        </row>
        <row r="20">
          <cell r="E20">
            <v>26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30</v>
          </cell>
          <cell r="F21">
            <v>887.92</v>
          </cell>
          <cell r="H21">
            <v>645.03</v>
          </cell>
          <cell r="I21">
            <v>0</v>
          </cell>
          <cell r="J21">
            <v>645.03</v>
          </cell>
          <cell r="K21">
            <v>19350.9</v>
          </cell>
          <cell r="L21">
            <v>0</v>
          </cell>
        </row>
        <row r="22">
          <cell r="E22">
            <v>40</v>
          </cell>
          <cell r="F22">
            <v>282.37</v>
          </cell>
          <cell r="H22">
            <v>280.75</v>
          </cell>
          <cell r="I22">
            <v>0</v>
          </cell>
          <cell r="J22">
            <v>280.75</v>
          </cell>
          <cell r="K22">
            <v>11230</v>
          </cell>
          <cell r="L22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  <cell r="K24">
            <v>76644.39000000001</v>
          </cell>
          <cell r="L24">
            <v>0</v>
          </cell>
          <cell r="M24">
            <v>76644.39000000001</v>
          </cell>
        </row>
        <row r="25">
          <cell r="E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E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E30">
            <v>0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E31">
            <v>0</v>
          </cell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E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E35">
            <v>27</v>
          </cell>
          <cell r="F35">
            <v>200.16</v>
          </cell>
          <cell r="H35">
            <v>94.8</v>
          </cell>
          <cell r="I35">
            <v>0</v>
          </cell>
          <cell r="J35">
            <v>94.8</v>
          </cell>
          <cell r="K35">
            <v>2559.6</v>
          </cell>
          <cell r="L35">
            <v>0</v>
          </cell>
        </row>
        <row r="36">
          <cell r="E36">
            <v>27</v>
          </cell>
          <cell r="F36">
            <v>57.34</v>
          </cell>
          <cell r="H36">
            <v>43.58</v>
          </cell>
          <cell r="I36">
            <v>0</v>
          </cell>
          <cell r="J36">
            <v>43.58</v>
          </cell>
          <cell r="K36">
            <v>1176.66</v>
          </cell>
          <cell r="L36">
            <v>0</v>
          </cell>
        </row>
        <row r="37">
          <cell r="E37">
            <v>27</v>
          </cell>
          <cell r="F37">
            <v>24.03</v>
          </cell>
          <cell r="H37">
            <v>19.799999999999997</v>
          </cell>
          <cell r="I37">
            <v>0</v>
          </cell>
          <cell r="J37">
            <v>19.799999999999997</v>
          </cell>
          <cell r="K37">
            <v>534.6</v>
          </cell>
          <cell r="L37">
            <v>0</v>
          </cell>
        </row>
        <row r="38">
          <cell r="E38">
            <v>27</v>
          </cell>
          <cell r="F38">
            <v>282.37</v>
          </cell>
          <cell r="H38">
            <v>280.75</v>
          </cell>
          <cell r="I38">
            <v>0</v>
          </cell>
          <cell r="J38">
            <v>280.75</v>
          </cell>
          <cell r="K38">
            <v>7580.25</v>
          </cell>
          <cell r="L38">
            <v>0</v>
          </cell>
        </row>
        <row r="39">
          <cell r="E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E40">
            <v>960</v>
          </cell>
          <cell r="F40">
            <v>88.78</v>
          </cell>
          <cell r="H40">
            <v>61.279999999999994</v>
          </cell>
          <cell r="I40">
            <v>0</v>
          </cell>
          <cell r="J40">
            <v>61.279999999999994</v>
          </cell>
          <cell r="K40">
            <v>58828.8</v>
          </cell>
          <cell r="L40">
            <v>0</v>
          </cell>
        </row>
        <row r="41">
          <cell r="E41">
            <v>960</v>
          </cell>
          <cell r="F41">
            <v>8.61</v>
          </cell>
          <cell r="H41">
            <v>6.119999999999999</v>
          </cell>
          <cell r="I41">
            <v>0</v>
          </cell>
          <cell r="J41">
            <v>6.119999999999999</v>
          </cell>
          <cell r="K41">
            <v>5875.2</v>
          </cell>
          <cell r="L41">
            <v>0</v>
          </cell>
        </row>
        <row r="42">
          <cell r="E42">
            <v>960</v>
          </cell>
          <cell r="F42">
            <v>13.75</v>
          </cell>
          <cell r="H42">
            <v>15.699999999999998</v>
          </cell>
          <cell r="I42">
            <v>0</v>
          </cell>
          <cell r="J42">
            <v>15.699999999999998</v>
          </cell>
          <cell r="K42">
            <v>15072</v>
          </cell>
          <cell r="L42">
            <v>0</v>
          </cell>
        </row>
        <row r="43">
          <cell r="E43">
            <v>96</v>
          </cell>
          <cell r="F43">
            <v>282.37</v>
          </cell>
          <cell r="H43">
            <v>0</v>
          </cell>
          <cell r="I43">
            <v>280.75</v>
          </cell>
          <cell r="J43">
            <v>280.75</v>
          </cell>
          <cell r="K43">
            <v>0</v>
          </cell>
          <cell r="L43">
            <v>26952</v>
          </cell>
        </row>
        <row r="44">
          <cell r="E44">
            <v>10</v>
          </cell>
          <cell r="F44">
            <v>245.24</v>
          </cell>
          <cell r="H44">
            <v>0</v>
          </cell>
          <cell r="I44">
            <v>292.64</v>
          </cell>
          <cell r="J44">
            <v>292.64</v>
          </cell>
          <cell r="K44">
            <v>0</v>
          </cell>
          <cell r="L44">
            <v>2926.4</v>
          </cell>
        </row>
        <row r="45">
          <cell r="E45">
            <v>0</v>
          </cell>
          <cell r="F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55</v>
          </cell>
          <cell r="F46">
            <v>128.48</v>
          </cell>
          <cell r="H46">
            <v>119.36</v>
          </cell>
          <cell r="I46">
            <v>0</v>
          </cell>
          <cell r="J46">
            <v>119.36</v>
          </cell>
          <cell r="K46">
            <v>6564.8</v>
          </cell>
          <cell r="L46">
            <v>0</v>
          </cell>
        </row>
        <row r="47">
          <cell r="E47">
            <v>55</v>
          </cell>
          <cell r="F47">
            <v>95.06</v>
          </cell>
          <cell r="H47">
            <v>77.24000000000001</v>
          </cell>
          <cell r="I47">
            <v>0</v>
          </cell>
          <cell r="J47">
            <v>77.24000000000001</v>
          </cell>
          <cell r="K47">
            <v>4248.2</v>
          </cell>
          <cell r="L47">
            <v>0</v>
          </cell>
        </row>
        <row r="48">
          <cell r="E48">
            <v>55</v>
          </cell>
          <cell r="F48">
            <v>131.5</v>
          </cell>
          <cell r="H48">
            <v>152.73999999999998</v>
          </cell>
          <cell r="I48">
            <v>0</v>
          </cell>
          <cell r="J48">
            <v>152.73999999999998</v>
          </cell>
          <cell r="K48">
            <v>8400.7</v>
          </cell>
          <cell r="L48">
            <v>0</v>
          </cell>
        </row>
        <row r="49"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E50">
            <v>9.15</v>
          </cell>
          <cell r="F50">
            <v>0</v>
          </cell>
          <cell r="H50">
            <v>0</v>
          </cell>
          <cell r="I50">
            <v>623.5</v>
          </cell>
          <cell r="J50">
            <v>623.5</v>
          </cell>
          <cell r="K50">
            <v>0</v>
          </cell>
          <cell r="L50">
            <v>5705.03</v>
          </cell>
        </row>
        <row r="51">
          <cell r="E51">
            <v>9.15</v>
          </cell>
          <cell r="F51">
            <v>1410.13</v>
          </cell>
          <cell r="H51">
            <v>731.41</v>
          </cell>
          <cell r="I51">
            <v>0</v>
          </cell>
          <cell r="J51">
            <v>731.41</v>
          </cell>
          <cell r="K51">
            <v>6692.4</v>
          </cell>
          <cell r="L51">
            <v>0</v>
          </cell>
        </row>
        <row r="52">
          <cell r="E52">
            <v>9.15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E53">
            <v>9.15</v>
          </cell>
          <cell r="F53">
            <v>244.26</v>
          </cell>
          <cell r="H53">
            <v>1043.24</v>
          </cell>
          <cell r="I53">
            <v>0</v>
          </cell>
          <cell r="J53">
            <v>1043.24</v>
          </cell>
          <cell r="K53">
            <v>9545.65</v>
          </cell>
          <cell r="L53">
            <v>0</v>
          </cell>
        </row>
        <row r="54">
          <cell r="E54">
            <v>9.15</v>
          </cell>
          <cell r="F54">
            <v>2205.69</v>
          </cell>
          <cell r="H54">
            <v>2151.96</v>
          </cell>
          <cell r="I54">
            <v>0</v>
          </cell>
          <cell r="J54">
            <v>2151.96</v>
          </cell>
          <cell r="K54">
            <v>19690.43</v>
          </cell>
          <cell r="L54">
            <v>0</v>
          </cell>
        </row>
        <row r="55">
          <cell r="E55">
            <v>9.15</v>
          </cell>
          <cell r="F55">
            <v>818.31</v>
          </cell>
          <cell r="H55">
            <v>549.7</v>
          </cell>
          <cell r="I55">
            <v>0</v>
          </cell>
          <cell r="J55">
            <v>549.7</v>
          </cell>
          <cell r="K55">
            <v>5029.76</v>
          </cell>
          <cell r="L55">
            <v>0</v>
          </cell>
        </row>
        <row r="56">
          <cell r="E56">
            <v>9.15</v>
          </cell>
          <cell r="F56">
            <v>1148.16</v>
          </cell>
          <cell r="H56">
            <v>1497.1</v>
          </cell>
          <cell r="I56">
            <v>0</v>
          </cell>
          <cell r="J56">
            <v>1497.1</v>
          </cell>
          <cell r="K56">
            <v>13698.47</v>
          </cell>
          <cell r="L56">
            <v>0</v>
          </cell>
        </row>
        <row r="57">
          <cell r="E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K57">
            <v>165497.52</v>
          </cell>
          <cell r="L57">
            <v>35583.43</v>
          </cell>
          <cell r="M57">
            <v>201080.95</v>
          </cell>
        </row>
        <row r="58">
          <cell r="E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E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E60">
            <v>460</v>
          </cell>
          <cell r="F60">
            <v>60.29</v>
          </cell>
          <cell r="H60">
            <v>57.07</v>
          </cell>
          <cell r="I60">
            <v>0</v>
          </cell>
          <cell r="J60">
            <v>57.07</v>
          </cell>
          <cell r="K60">
            <v>26252.2</v>
          </cell>
          <cell r="L60">
            <v>0</v>
          </cell>
        </row>
        <row r="61">
          <cell r="E61">
            <v>490</v>
          </cell>
          <cell r="F61">
            <v>3.86</v>
          </cell>
          <cell r="H61">
            <v>11.28</v>
          </cell>
          <cell r="I61">
            <v>0</v>
          </cell>
          <cell r="J61">
            <v>11.28</v>
          </cell>
          <cell r="K61">
            <v>5527.2</v>
          </cell>
          <cell r="L61">
            <v>0</v>
          </cell>
        </row>
        <row r="62">
          <cell r="E62">
            <v>0</v>
          </cell>
          <cell r="F62">
            <v>0</v>
          </cell>
          <cell r="H62">
            <v>0</v>
          </cell>
          <cell r="I62">
            <v>0</v>
          </cell>
          <cell r="J62">
            <v>0</v>
          </cell>
          <cell r="K62">
            <v>31779.4</v>
          </cell>
          <cell r="L62">
            <v>0</v>
          </cell>
          <cell r="M62">
            <v>31779.4</v>
          </cell>
        </row>
        <row r="63">
          <cell r="K63">
            <v>273921.31</v>
          </cell>
          <cell r="L63">
            <v>35583.43</v>
          </cell>
        </row>
      </sheetData>
      <sheetData sheetId="4">
        <row r="1">
          <cell r="E1">
            <v>0</v>
          </cell>
          <cell r="F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</row>
        <row r="2">
          <cell r="E2" t="str">
            <v>PROJECT:</v>
          </cell>
          <cell r="F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E3" t="str">
            <v>ESTIMAT № :</v>
          </cell>
          <cell r="F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E4" t="str">
            <v> TYPOLOGY :</v>
          </cell>
          <cell r="F4">
            <v>0</v>
          </cell>
          <cell r="H4" t="str">
            <v>Block №</v>
          </cell>
          <cell r="I4">
            <v>20</v>
          </cell>
          <cell r="J4">
            <v>0</v>
          </cell>
          <cell r="K4">
            <v>0</v>
          </cell>
          <cell r="L4" t="str">
            <v>DATE: -</v>
          </cell>
        </row>
        <row r="5">
          <cell r="E5" t="str">
            <v>BEARING CAPACITY :</v>
          </cell>
          <cell r="F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40310</v>
          </cell>
        </row>
        <row r="6">
          <cell r="E6">
            <v>0</v>
          </cell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 t="str">
            <v>Payment №</v>
          </cell>
        </row>
        <row r="7">
          <cell r="E7" t="str">
            <v>UNIT PRICE</v>
          </cell>
          <cell r="F7" t="str">
            <v>Contract QTY</v>
          </cell>
          <cell r="H7" t="str">
            <v>Previous Qty</v>
          </cell>
          <cell r="I7" t="str">
            <v>Current Qty </v>
          </cell>
          <cell r="J7" t="str">
            <v>Todate Qty</v>
          </cell>
          <cell r="K7" t="str">
            <v>Previous amount (birr)</v>
          </cell>
          <cell r="L7" t="str">
            <v>Current Amount </v>
          </cell>
        </row>
        <row r="8">
          <cell r="E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980</v>
          </cell>
          <cell r="F12">
            <v>34.17</v>
          </cell>
          <cell r="H12">
            <v>23.330000000000002</v>
          </cell>
          <cell r="I12">
            <v>6.190000000000001</v>
          </cell>
          <cell r="J12">
            <v>29.520000000000003</v>
          </cell>
          <cell r="K12">
            <v>22863.4</v>
          </cell>
          <cell r="L12">
            <v>6066.2</v>
          </cell>
        </row>
        <row r="13">
          <cell r="E13">
            <v>980</v>
          </cell>
          <cell r="F13">
            <v>71.51</v>
          </cell>
          <cell r="H13">
            <v>63.23000000000001</v>
          </cell>
          <cell r="I13">
            <v>11.100000000000016</v>
          </cell>
          <cell r="J13">
            <v>74.33000000000003</v>
          </cell>
          <cell r="K13">
            <v>61965.4</v>
          </cell>
          <cell r="L13">
            <v>10878</v>
          </cell>
        </row>
        <row r="14">
          <cell r="E14">
            <v>980</v>
          </cell>
          <cell r="F14">
            <v>14.11</v>
          </cell>
          <cell r="H14">
            <v>10.14</v>
          </cell>
          <cell r="I14">
            <v>0</v>
          </cell>
          <cell r="J14">
            <v>10.14</v>
          </cell>
          <cell r="K14">
            <v>9937.2</v>
          </cell>
          <cell r="L14">
            <v>0</v>
          </cell>
        </row>
        <row r="15">
          <cell r="E15">
            <v>980</v>
          </cell>
          <cell r="F15">
            <v>2.21</v>
          </cell>
          <cell r="H15">
            <v>3</v>
          </cell>
          <cell r="I15">
            <v>0</v>
          </cell>
          <cell r="J15">
            <v>3</v>
          </cell>
          <cell r="K15">
            <v>2940</v>
          </cell>
          <cell r="L15">
            <v>0</v>
          </cell>
        </row>
        <row r="16">
          <cell r="E16">
            <v>980</v>
          </cell>
          <cell r="F16">
            <v>0</v>
          </cell>
          <cell r="H16">
            <v>4.75</v>
          </cell>
          <cell r="I16">
            <v>0</v>
          </cell>
          <cell r="J16">
            <v>4.75</v>
          </cell>
          <cell r="K16">
            <v>4655</v>
          </cell>
          <cell r="L16">
            <v>0</v>
          </cell>
        </row>
        <row r="17"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E18">
            <v>117</v>
          </cell>
          <cell r="F18">
            <v>256.4</v>
          </cell>
          <cell r="H18">
            <v>273.94</v>
          </cell>
          <cell r="I18">
            <v>0</v>
          </cell>
          <cell r="J18">
            <v>273.94</v>
          </cell>
          <cell r="K18">
            <v>32050.98</v>
          </cell>
          <cell r="L18">
            <v>0</v>
          </cell>
        </row>
        <row r="19">
          <cell r="E19">
            <v>117</v>
          </cell>
          <cell r="F19">
            <v>256.4</v>
          </cell>
          <cell r="H19">
            <v>273.94</v>
          </cell>
          <cell r="I19">
            <v>0</v>
          </cell>
          <cell r="J19">
            <v>273.94</v>
          </cell>
          <cell r="K19">
            <v>32050.98</v>
          </cell>
          <cell r="L19">
            <v>0</v>
          </cell>
        </row>
        <row r="20">
          <cell r="E20">
            <v>117</v>
          </cell>
          <cell r="F20">
            <v>256.4</v>
          </cell>
          <cell r="H20">
            <v>273.94</v>
          </cell>
          <cell r="I20">
            <v>0</v>
          </cell>
          <cell r="J20">
            <v>273.94</v>
          </cell>
          <cell r="K20">
            <v>32050.98</v>
          </cell>
          <cell r="L20">
            <v>0</v>
          </cell>
        </row>
        <row r="21">
          <cell r="E21">
            <v>117</v>
          </cell>
          <cell r="F21">
            <v>256.4</v>
          </cell>
          <cell r="H21">
            <v>273.94</v>
          </cell>
          <cell r="I21">
            <v>0</v>
          </cell>
          <cell r="J21">
            <v>273.94</v>
          </cell>
          <cell r="K21">
            <v>32050.98</v>
          </cell>
          <cell r="L21">
            <v>0</v>
          </cell>
        </row>
        <row r="22">
          <cell r="E22">
            <v>280</v>
          </cell>
          <cell r="F22">
            <v>208</v>
          </cell>
          <cell r="H22">
            <v>232</v>
          </cell>
          <cell r="I22">
            <v>0</v>
          </cell>
          <cell r="J22">
            <v>232</v>
          </cell>
          <cell r="K22">
            <v>64960</v>
          </cell>
          <cell r="L22">
            <v>0</v>
          </cell>
        </row>
        <row r="23">
          <cell r="E23">
            <v>212</v>
          </cell>
          <cell r="F23">
            <v>120</v>
          </cell>
          <cell r="H23">
            <v>136</v>
          </cell>
          <cell r="I23">
            <v>0</v>
          </cell>
          <cell r="J23">
            <v>136</v>
          </cell>
          <cell r="K23">
            <v>28832</v>
          </cell>
          <cell r="L23">
            <v>0</v>
          </cell>
        </row>
        <row r="24">
          <cell r="E24">
            <v>4184</v>
          </cell>
          <cell r="F24">
            <v>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E26">
            <v>55</v>
          </cell>
          <cell r="F26">
            <v>395.46</v>
          </cell>
          <cell r="H26">
            <v>300.96</v>
          </cell>
          <cell r="I26">
            <v>80.5</v>
          </cell>
          <cell r="J26">
            <v>381.46</v>
          </cell>
          <cell r="K26">
            <v>16552.8</v>
          </cell>
          <cell r="L26">
            <v>4427.5</v>
          </cell>
        </row>
        <row r="27">
          <cell r="E27">
            <v>65</v>
          </cell>
          <cell r="F27">
            <v>567.35</v>
          </cell>
          <cell r="H27">
            <v>487.9899999999999</v>
          </cell>
          <cell r="I27">
            <v>142.7499999999999</v>
          </cell>
          <cell r="J27">
            <v>630.7399999999998</v>
          </cell>
          <cell r="K27">
            <v>31719.35</v>
          </cell>
          <cell r="L27">
            <v>9278.75</v>
          </cell>
        </row>
        <row r="28">
          <cell r="E28">
            <v>65</v>
          </cell>
          <cell r="F28">
            <v>84.22</v>
          </cell>
          <cell r="H28">
            <v>93.49</v>
          </cell>
          <cell r="I28">
            <v>0</v>
          </cell>
          <cell r="J28">
            <v>93.49</v>
          </cell>
          <cell r="K28">
            <v>6076.85</v>
          </cell>
          <cell r="L28">
            <v>0</v>
          </cell>
        </row>
        <row r="29">
          <cell r="E29">
            <v>65</v>
          </cell>
          <cell r="F29">
            <v>15.5</v>
          </cell>
          <cell r="H29">
            <v>13.41</v>
          </cell>
          <cell r="I29">
            <v>0</v>
          </cell>
          <cell r="J29">
            <v>13.41</v>
          </cell>
          <cell r="K29">
            <v>871.65</v>
          </cell>
          <cell r="L29">
            <v>0</v>
          </cell>
        </row>
        <row r="30">
          <cell r="E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E31">
            <v>9.2</v>
          </cell>
          <cell r="F31">
            <v>1605.654664</v>
          </cell>
          <cell r="H31">
            <v>1325.11</v>
          </cell>
          <cell r="I31">
            <v>0</v>
          </cell>
          <cell r="J31">
            <v>1325.11</v>
          </cell>
          <cell r="K31">
            <v>12191.01</v>
          </cell>
          <cell r="L31">
            <v>0</v>
          </cell>
        </row>
        <row r="32">
          <cell r="E32">
            <v>9.2</v>
          </cell>
          <cell r="F32">
            <v>3509.0361600000006</v>
          </cell>
          <cell r="H32">
            <v>2867.35</v>
          </cell>
          <cell r="I32">
            <v>569.5700000000002</v>
          </cell>
          <cell r="J32">
            <v>3436.92</v>
          </cell>
          <cell r="K32">
            <v>26379.62</v>
          </cell>
          <cell r="L32">
            <v>5240.04</v>
          </cell>
        </row>
        <row r="33">
          <cell r="E33">
            <v>9.2</v>
          </cell>
          <cell r="H33">
            <v>538.36</v>
          </cell>
          <cell r="I33">
            <v>0</v>
          </cell>
          <cell r="J33">
            <v>538.36</v>
          </cell>
          <cell r="K33">
            <v>4952.91</v>
          </cell>
          <cell r="L33">
            <v>0</v>
          </cell>
        </row>
        <row r="34">
          <cell r="E34">
            <v>9.2</v>
          </cell>
          <cell r="F34">
            <v>2359.43256</v>
          </cell>
          <cell r="H34">
            <v>1332.89</v>
          </cell>
          <cell r="I34">
            <v>347.06999999999994</v>
          </cell>
          <cell r="J34">
            <v>1679.96</v>
          </cell>
          <cell r="K34">
            <v>12262.59</v>
          </cell>
          <cell r="L34">
            <v>3193.04</v>
          </cell>
        </row>
        <row r="35">
          <cell r="E35">
            <v>9.2</v>
          </cell>
          <cell r="F35">
            <v>4210.5072</v>
          </cell>
          <cell r="H35">
            <v>5549.01</v>
          </cell>
          <cell r="I35">
            <v>942.3299999999999</v>
          </cell>
          <cell r="J35">
            <v>6491.34</v>
          </cell>
          <cell r="K35">
            <v>51050.89</v>
          </cell>
          <cell r="L35">
            <v>8669.44</v>
          </cell>
        </row>
        <row r="36">
          <cell r="E36">
            <v>9.2</v>
          </cell>
          <cell r="F36">
            <v>4862.8704</v>
          </cell>
          <cell r="H36">
            <v>3500.83</v>
          </cell>
          <cell r="I36">
            <v>412.40999999999985</v>
          </cell>
          <cell r="J36">
            <v>3913.24</v>
          </cell>
          <cell r="K36">
            <v>32207.64</v>
          </cell>
          <cell r="L36">
            <v>3794.17</v>
          </cell>
        </row>
        <row r="37">
          <cell r="E37">
            <v>9.2</v>
          </cell>
          <cell r="F37">
            <v>3688.6720000000005</v>
          </cell>
          <cell r="H37">
            <v>4386.94</v>
          </cell>
          <cell r="I37">
            <v>0</v>
          </cell>
          <cell r="J37">
            <v>4386.94</v>
          </cell>
          <cell r="K37">
            <v>40359.85</v>
          </cell>
          <cell r="L37">
            <v>0</v>
          </cell>
        </row>
        <row r="38">
          <cell r="E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E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K39">
            <v>558982.0800000001</v>
          </cell>
          <cell r="L39">
            <v>51547.14</v>
          </cell>
          <cell r="M39">
            <v>610529.2199999999</v>
          </cell>
        </row>
        <row r="40">
          <cell r="E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115</v>
          </cell>
          <cell r="F41">
            <v>1472</v>
          </cell>
          <cell r="H41">
            <v>0</v>
          </cell>
          <cell r="I41">
            <v>1397.0899999999997</v>
          </cell>
          <cell r="J41">
            <v>1397.0899999999997</v>
          </cell>
          <cell r="K41">
            <v>0</v>
          </cell>
          <cell r="L41">
            <v>160665.35</v>
          </cell>
        </row>
        <row r="42">
          <cell r="E42">
            <v>115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E43">
            <v>90</v>
          </cell>
          <cell r="F43">
            <v>732.52</v>
          </cell>
          <cell r="H43">
            <v>0</v>
          </cell>
          <cell r="I43">
            <v>394.27</v>
          </cell>
          <cell r="J43">
            <v>394.27</v>
          </cell>
          <cell r="K43">
            <v>0</v>
          </cell>
          <cell r="L43">
            <v>35484.3</v>
          </cell>
        </row>
        <row r="44">
          <cell r="E44">
            <v>170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E45">
            <v>85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85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196149.65000000002</v>
          </cell>
        </row>
        <row r="48"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E52">
            <v>45</v>
          </cell>
          <cell r="H52">
            <v>0</v>
          </cell>
          <cell r="I52">
            <v>56</v>
          </cell>
          <cell r="J52">
            <v>56</v>
          </cell>
          <cell r="K52">
            <v>0</v>
          </cell>
          <cell r="L52">
            <v>2520</v>
          </cell>
        </row>
        <row r="53">
          <cell r="E53">
            <v>60</v>
          </cell>
          <cell r="H53">
            <v>0</v>
          </cell>
          <cell r="I53">
            <v>4</v>
          </cell>
          <cell r="J53">
            <v>4</v>
          </cell>
          <cell r="K53">
            <v>0</v>
          </cell>
          <cell r="L53">
            <v>240</v>
          </cell>
        </row>
        <row r="54">
          <cell r="E54">
            <v>56.25</v>
          </cell>
          <cell r="F54">
            <v>32</v>
          </cell>
          <cell r="H54">
            <v>0</v>
          </cell>
          <cell r="I54">
            <v>4</v>
          </cell>
          <cell r="J54">
            <v>4</v>
          </cell>
          <cell r="K54">
            <v>0</v>
          </cell>
          <cell r="L54">
            <v>225</v>
          </cell>
        </row>
        <row r="55">
          <cell r="E55">
            <v>45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E56">
            <v>67.5</v>
          </cell>
          <cell r="H56">
            <v>0</v>
          </cell>
          <cell r="I56">
            <v>20</v>
          </cell>
          <cell r="J56">
            <v>20</v>
          </cell>
          <cell r="K56">
            <v>0</v>
          </cell>
          <cell r="L56">
            <v>1350</v>
          </cell>
        </row>
        <row r="57">
          <cell r="E57">
            <v>112.5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E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E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E60">
            <v>13</v>
          </cell>
          <cell r="F60">
            <v>128</v>
          </cell>
          <cell r="H60">
            <v>0</v>
          </cell>
          <cell r="I60">
            <v>86</v>
          </cell>
          <cell r="J60">
            <v>86</v>
          </cell>
          <cell r="K60">
            <v>0</v>
          </cell>
          <cell r="L60">
            <v>1118</v>
          </cell>
        </row>
        <row r="61"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E63">
            <v>0</v>
          </cell>
          <cell r="F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5453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lock Summary"/>
      <sheetName val="Summary"/>
      <sheetName val="Sub Structure BC = 200"/>
      <sheetName val="Ar &amp; St"/>
      <sheetName val="E-1 200kp Res. Sub St."/>
      <sheetName val="Excavation data"/>
      <sheetName val="E1 trench &amp; masonary "/>
      <sheetName val="RB E-1 200kp Res. Sub St."/>
      <sheetName val="E-1 200kp  Sup St."/>
      <sheetName val="RB E-1 200kp Res. Super St."/>
      <sheetName val="E-1 Block Work Residence"/>
      <sheetName val="Roofing"/>
      <sheetName val="E-1 Plate Qty old drwg"/>
      <sheetName val="Truss"/>
      <sheetName val="Latice Purlin "/>
      <sheetName val="Plastering for Res."/>
      <sheetName val="E-1 Plate Qty NEW DRWG"/>
      <sheetName val="Truss old drwg"/>
      <sheetName val="Truss new drwg"/>
      <sheetName val="Latice Purlin  Old drwg"/>
      <sheetName val=" Latice Pulin new drwg "/>
    </sheetNames>
    <sheetDataSet>
      <sheetData sheetId="3">
        <row r="46">
          <cell r="M46">
            <v>197069.65000000002</v>
          </cell>
        </row>
      </sheetData>
      <sheetData sheetId="8">
        <row r="1">
          <cell r="A1">
            <v>0</v>
          </cell>
          <cell r="B1" t="str">
            <v>Project: Low Cost Housing Development Project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2">
          <cell r="A2">
            <v>0</v>
          </cell>
          <cell r="B2" t="str">
            <v>Location: Jemmo II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</row>
        <row r="3">
          <cell r="A3">
            <v>0</v>
          </cell>
          <cell r="B3" t="str">
            <v>Client: Nifasilk Lafto Sub-City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A4">
            <v>0</v>
          </cell>
          <cell r="B4" t="str">
            <v>Contractor: BEHAILU YESEGATE B.C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A5">
            <v>0</v>
          </cell>
          <cell r="B5" t="str">
            <v>Consultant: MGM Consult PLC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A6" t="str">
            <v>Code</v>
          </cell>
          <cell r="B6" t="str">
            <v>Timizing</v>
          </cell>
          <cell r="C6">
            <v>0</v>
          </cell>
          <cell r="D6">
            <v>0</v>
          </cell>
          <cell r="E6" t="str">
            <v>Dimension</v>
          </cell>
          <cell r="F6" t="str">
            <v>Qty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>
            <v>1</v>
          </cell>
          <cell r="C13">
            <v>1</v>
          </cell>
          <cell r="D13">
            <v>18</v>
          </cell>
          <cell r="E13">
            <v>0.25</v>
          </cell>
          <cell r="F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0.4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2.4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4.32</v>
          </cell>
        </row>
        <row r="17">
          <cell r="B17">
            <v>1</v>
          </cell>
          <cell r="C17">
            <v>1</v>
          </cell>
          <cell r="D17">
            <v>6</v>
          </cell>
          <cell r="E17">
            <v>0.3</v>
          </cell>
          <cell r="F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0.4</v>
          </cell>
          <cell r="F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2.4</v>
          </cell>
          <cell r="F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1.73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B22">
            <v>1</v>
          </cell>
          <cell r="C22">
            <v>3</v>
          </cell>
          <cell r="D22">
            <v>24</v>
          </cell>
          <cell r="E22">
            <v>0.25</v>
          </cell>
          <cell r="F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0.4</v>
          </cell>
          <cell r="F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2.4</v>
          </cell>
          <cell r="F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17.28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B27">
            <v>1</v>
          </cell>
          <cell r="C27">
            <v>1</v>
          </cell>
          <cell r="D27">
            <v>24</v>
          </cell>
          <cell r="E27">
            <v>0.25</v>
          </cell>
          <cell r="F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0.4</v>
          </cell>
          <cell r="F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2.58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6.19</v>
          </cell>
        </row>
        <row r="31">
          <cell r="A31" t="str">
            <v>C1.1a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29.520000000000003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1</v>
          </cell>
          <cell r="C35">
            <v>4</v>
          </cell>
          <cell r="D35">
            <v>4</v>
          </cell>
          <cell r="E35">
            <v>8.2</v>
          </cell>
          <cell r="F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0.2</v>
          </cell>
          <cell r="F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0.48</v>
          </cell>
          <cell r="F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12.6</v>
          </cell>
        </row>
        <row r="39">
          <cell r="B39">
            <v>1</v>
          </cell>
          <cell r="C39">
            <v>4</v>
          </cell>
          <cell r="D39">
            <v>4</v>
          </cell>
          <cell r="E39">
            <v>9.530000000000001</v>
          </cell>
          <cell r="F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0.2</v>
          </cell>
          <cell r="F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0.48</v>
          </cell>
          <cell r="F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14.64</v>
          </cell>
        </row>
        <row r="43">
          <cell r="B43">
            <v>1</v>
          </cell>
          <cell r="C43">
            <v>4</v>
          </cell>
          <cell r="D43">
            <v>2</v>
          </cell>
          <cell r="E43">
            <v>30.520000000000003</v>
          </cell>
          <cell r="F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0.2</v>
          </cell>
          <cell r="F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0.48</v>
          </cell>
          <cell r="F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23.44</v>
          </cell>
        </row>
        <row r="47">
          <cell r="B47">
            <v>1</v>
          </cell>
          <cell r="C47">
            <v>4</v>
          </cell>
          <cell r="D47">
            <v>2</v>
          </cell>
          <cell r="E47">
            <v>3.84</v>
          </cell>
          <cell r="F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0.2</v>
          </cell>
          <cell r="F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0.48</v>
          </cell>
          <cell r="F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2.95</v>
          </cell>
        </row>
        <row r="51">
          <cell r="B51">
            <v>1</v>
          </cell>
          <cell r="C51">
            <v>4</v>
          </cell>
          <cell r="D51">
            <v>1</v>
          </cell>
          <cell r="E51">
            <v>9.7</v>
          </cell>
          <cell r="F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0.2</v>
          </cell>
          <cell r="F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0.48</v>
          </cell>
          <cell r="F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3.72</v>
          </cell>
        </row>
        <row r="55">
          <cell r="B55">
            <v>1</v>
          </cell>
          <cell r="C55">
            <v>4</v>
          </cell>
          <cell r="D55">
            <v>1</v>
          </cell>
          <cell r="E55">
            <v>3.79</v>
          </cell>
          <cell r="F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0.2</v>
          </cell>
          <cell r="F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0.4</v>
          </cell>
          <cell r="F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1.21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B60">
            <v>1</v>
          </cell>
          <cell r="C60">
            <v>1</v>
          </cell>
          <cell r="D60">
            <v>18</v>
          </cell>
          <cell r="E60">
            <v>0.25</v>
          </cell>
          <cell r="F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0.4</v>
          </cell>
          <cell r="F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0.48</v>
          </cell>
          <cell r="F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0.86</v>
          </cell>
        </row>
        <row r="64">
          <cell r="B64">
            <v>1</v>
          </cell>
          <cell r="C64">
            <v>1</v>
          </cell>
          <cell r="D64">
            <v>6</v>
          </cell>
          <cell r="E64">
            <v>0.3</v>
          </cell>
          <cell r="F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0.4</v>
          </cell>
          <cell r="F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0.48</v>
          </cell>
          <cell r="F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0.35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B69">
            <v>1</v>
          </cell>
          <cell r="C69">
            <v>3</v>
          </cell>
          <cell r="D69">
            <v>24</v>
          </cell>
          <cell r="E69">
            <v>0.25</v>
          </cell>
          <cell r="F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0.4</v>
          </cell>
          <cell r="F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0.48</v>
          </cell>
          <cell r="F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3.46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>
            <v>0</v>
          </cell>
          <cell r="B74">
            <v>1</v>
          </cell>
          <cell r="C74">
            <v>1</v>
          </cell>
          <cell r="D74">
            <v>4</v>
          </cell>
          <cell r="E74">
            <v>8.2</v>
          </cell>
          <cell r="F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0.2</v>
          </cell>
          <cell r="F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0.3</v>
          </cell>
          <cell r="F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1.97</v>
          </cell>
        </row>
        <row r="78">
          <cell r="A78">
            <v>0</v>
          </cell>
          <cell r="B78">
            <v>1</v>
          </cell>
          <cell r="C78">
            <v>1</v>
          </cell>
          <cell r="D78">
            <v>4</v>
          </cell>
          <cell r="E78">
            <v>9.530000000000001</v>
          </cell>
          <cell r="F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0.2</v>
          </cell>
          <cell r="F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0.3</v>
          </cell>
          <cell r="F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2.29</v>
          </cell>
        </row>
        <row r="82">
          <cell r="A82">
            <v>0</v>
          </cell>
          <cell r="B82">
            <v>1</v>
          </cell>
          <cell r="C82">
            <v>1</v>
          </cell>
          <cell r="D82">
            <v>2</v>
          </cell>
          <cell r="E82">
            <v>5</v>
          </cell>
          <cell r="F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0.2</v>
          </cell>
          <cell r="F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0.3</v>
          </cell>
          <cell r="F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0.6</v>
          </cell>
        </row>
        <row r="86">
          <cell r="A86">
            <v>0</v>
          </cell>
          <cell r="B86">
            <v>1</v>
          </cell>
          <cell r="C86">
            <v>1</v>
          </cell>
          <cell r="D86">
            <v>1</v>
          </cell>
          <cell r="E86">
            <v>9.7</v>
          </cell>
          <cell r="F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0.2</v>
          </cell>
          <cell r="F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0.3</v>
          </cell>
          <cell r="F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0.58</v>
          </cell>
        </row>
        <row r="90">
          <cell r="A90">
            <v>0</v>
          </cell>
          <cell r="B90">
            <v>1</v>
          </cell>
          <cell r="C90">
            <v>1</v>
          </cell>
          <cell r="D90">
            <v>1</v>
          </cell>
          <cell r="E90">
            <v>20.92</v>
          </cell>
          <cell r="F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0.2</v>
          </cell>
          <cell r="F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0.3</v>
          </cell>
          <cell r="F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1.26</v>
          </cell>
        </row>
        <row r="94">
          <cell r="A94">
            <v>0</v>
          </cell>
          <cell r="B94">
            <v>1</v>
          </cell>
          <cell r="C94">
            <v>1</v>
          </cell>
          <cell r="D94">
            <v>1</v>
          </cell>
          <cell r="E94">
            <v>3.84</v>
          </cell>
          <cell r="F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0.2</v>
          </cell>
          <cell r="F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0.3</v>
          </cell>
          <cell r="F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>
            <v>0</v>
          </cell>
          <cell r="B98">
            <v>1</v>
          </cell>
          <cell r="C98">
            <v>1</v>
          </cell>
          <cell r="D98">
            <v>1</v>
          </cell>
          <cell r="E98">
            <v>9.6</v>
          </cell>
          <cell r="F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0.2</v>
          </cell>
          <cell r="F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0.3</v>
          </cell>
          <cell r="F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0.58</v>
          </cell>
        </row>
        <row r="102">
          <cell r="A102">
            <v>0</v>
          </cell>
          <cell r="B102">
            <v>1</v>
          </cell>
          <cell r="C102">
            <v>1</v>
          </cell>
          <cell r="D102">
            <v>1</v>
          </cell>
          <cell r="E102">
            <v>17.38</v>
          </cell>
          <cell r="F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0.2</v>
          </cell>
          <cell r="F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0.3</v>
          </cell>
          <cell r="F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1.04</v>
          </cell>
        </row>
        <row r="106">
          <cell r="A106">
            <v>0</v>
          </cell>
          <cell r="B106">
            <v>1</v>
          </cell>
          <cell r="C106">
            <v>1</v>
          </cell>
          <cell r="D106">
            <v>1</v>
          </cell>
          <cell r="E106">
            <v>30.520000000000003</v>
          </cell>
          <cell r="F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0.2</v>
          </cell>
          <cell r="F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0.3</v>
          </cell>
          <cell r="F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1.83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A111">
            <v>0</v>
          </cell>
          <cell r="B111">
            <v>1</v>
          </cell>
          <cell r="C111">
            <v>1</v>
          </cell>
          <cell r="D111">
            <v>24</v>
          </cell>
          <cell r="E111">
            <v>0.25</v>
          </cell>
          <cell r="F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0.4</v>
          </cell>
          <cell r="F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0.3</v>
          </cell>
          <cell r="F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0.72</v>
          </cell>
        </row>
        <row r="115">
          <cell r="A115" t="str">
            <v>C1.1b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74.1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>
            <v>0</v>
          </cell>
          <cell r="B117">
            <v>1</v>
          </cell>
          <cell r="C117">
            <v>1</v>
          </cell>
          <cell r="D117">
            <v>1</v>
          </cell>
          <cell r="E117">
            <v>2.8795</v>
          </cell>
          <cell r="F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1.35</v>
          </cell>
          <cell r="F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0.15</v>
          </cell>
          <cell r="F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0.58</v>
          </cell>
        </row>
        <row r="121">
          <cell r="A121">
            <v>0</v>
          </cell>
          <cell r="B121">
            <v>1</v>
          </cell>
          <cell r="C121">
            <v>1</v>
          </cell>
          <cell r="D121">
            <v>4</v>
          </cell>
          <cell r="E121">
            <v>3.114</v>
          </cell>
          <cell r="F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1.35</v>
          </cell>
          <cell r="F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0.15</v>
          </cell>
          <cell r="F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2.52</v>
          </cell>
        </row>
        <row r="125">
          <cell r="A125">
            <v>0</v>
          </cell>
          <cell r="B125">
            <v>1</v>
          </cell>
          <cell r="C125">
            <v>1</v>
          </cell>
          <cell r="D125">
            <v>3</v>
          </cell>
          <cell r="E125">
            <v>3.044</v>
          </cell>
          <cell r="F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1.35</v>
          </cell>
          <cell r="F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0.15</v>
          </cell>
          <cell r="F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1.85</v>
          </cell>
        </row>
        <row r="129">
          <cell r="A129">
            <v>0</v>
          </cell>
          <cell r="B129">
            <v>1</v>
          </cell>
          <cell r="C129">
            <v>9</v>
          </cell>
          <cell r="D129">
            <v>8</v>
          </cell>
          <cell r="E129">
            <v>0.3</v>
          </cell>
          <cell r="F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1.35</v>
          </cell>
          <cell r="F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0.16</v>
          </cell>
          <cell r="F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0.5</v>
          </cell>
          <cell r="F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2.33</v>
          </cell>
        </row>
        <row r="134">
          <cell r="A134">
            <v>0</v>
          </cell>
          <cell r="B134">
            <v>1</v>
          </cell>
          <cell r="C134">
            <v>1</v>
          </cell>
          <cell r="D134">
            <v>4</v>
          </cell>
          <cell r="E134">
            <v>3.84</v>
          </cell>
          <cell r="F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0.815</v>
          </cell>
          <cell r="F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0.15</v>
          </cell>
          <cell r="F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1.88</v>
          </cell>
        </row>
        <row r="138">
          <cell r="A138">
            <v>0</v>
          </cell>
          <cell r="B138">
            <v>1</v>
          </cell>
          <cell r="C138">
            <v>1</v>
          </cell>
          <cell r="D138">
            <v>4</v>
          </cell>
          <cell r="E138">
            <v>3.84</v>
          </cell>
          <cell r="F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0.3235</v>
          </cell>
          <cell r="F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0.15</v>
          </cell>
          <cell r="F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0.75</v>
          </cell>
        </row>
        <row r="142">
          <cell r="A142">
            <v>0</v>
          </cell>
          <cell r="B142">
            <v>1</v>
          </cell>
          <cell r="C142">
            <v>1</v>
          </cell>
          <cell r="D142">
            <v>3</v>
          </cell>
          <cell r="E142">
            <v>2.49</v>
          </cell>
          <cell r="F142" t="str">
            <v>               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0.39349999999999996</v>
          </cell>
          <cell r="F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0.15</v>
          </cell>
          <cell r="F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0.44</v>
          </cell>
        </row>
        <row r="146">
          <cell r="A146" t="str">
            <v>C1.1c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10.35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B149">
            <v>1</v>
          </cell>
          <cell r="C149">
            <v>4</v>
          </cell>
          <cell r="D149">
            <v>26</v>
          </cell>
          <cell r="E149">
            <v>0.51</v>
          </cell>
          <cell r="F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0.2</v>
          </cell>
          <cell r="F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0.22</v>
          </cell>
          <cell r="F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2.33</v>
          </cell>
        </row>
        <row r="153">
          <cell r="B153">
            <v>1</v>
          </cell>
          <cell r="C153">
            <v>4</v>
          </cell>
          <cell r="D153">
            <v>14</v>
          </cell>
          <cell r="E153">
            <v>0.25</v>
          </cell>
          <cell r="F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0.2</v>
          </cell>
          <cell r="F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0.22</v>
          </cell>
          <cell r="F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0.62</v>
          </cell>
        </row>
        <row r="157">
          <cell r="A157" t="str">
            <v>C1.1d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2.95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B160">
            <v>4</v>
          </cell>
          <cell r="C160">
            <v>1</v>
          </cell>
          <cell r="D160">
            <v>1</v>
          </cell>
          <cell r="E160">
            <v>2.22</v>
          </cell>
          <cell r="F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1.755</v>
          </cell>
          <cell r="F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0.06</v>
          </cell>
          <cell r="F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0.94</v>
          </cell>
        </row>
        <row r="164">
          <cell r="B164">
            <v>4</v>
          </cell>
          <cell r="C164">
            <v>1</v>
          </cell>
          <cell r="D164">
            <v>1</v>
          </cell>
          <cell r="E164">
            <v>1.815</v>
          </cell>
          <cell r="F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1.37</v>
          </cell>
          <cell r="F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0.06</v>
          </cell>
          <cell r="F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0.6</v>
          </cell>
        </row>
        <row r="168">
          <cell r="B168">
            <v>4</v>
          </cell>
          <cell r="C168">
            <v>1</v>
          </cell>
          <cell r="D168">
            <v>2</v>
          </cell>
          <cell r="E168">
            <v>2.125</v>
          </cell>
          <cell r="F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1.61</v>
          </cell>
          <cell r="F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0.06</v>
          </cell>
          <cell r="F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1.64</v>
          </cell>
        </row>
        <row r="172">
          <cell r="B172">
            <v>4</v>
          </cell>
          <cell r="C172">
            <v>1</v>
          </cell>
          <cell r="D172">
            <v>1</v>
          </cell>
          <cell r="E172">
            <v>1.61</v>
          </cell>
          <cell r="F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2.2</v>
          </cell>
          <cell r="F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0.06</v>
          </cell>
          <cell r="F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0.85</v>
          </cell>
        </row>
        <row r="176">
          <cell r="B176">
            <v>4</v>
          </cell>
          <cell r="C176">
            <v>1</v>
          </cell>
          <cell r="D176">
            <v>1</v>
          </cell>
          <cell r="E176">
            <v>1.41</v>
          </cell>
          <cell r="F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1.8</v>
          </cell>
          <cell r="F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0.06</v>
          </cell>
          <cell r="F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0.61</v>
          </cell>
        </row>
        <row r="180">
          <cell r="A180" t="str">
            <v>C1.1e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4.64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B183">
            <v>1</v>
          </cell>
          <cell r="C183">
            <v>1</v>
          </cell>
          <cell r="D183">
            <v>2</v>
          </cell>
          <cell r="E183">
            <v>4.85</v>
          </cell>
          <cell r="F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9</v>
          </cell>
          <cell r="F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87.3</v>
          </cell>
        </row>
        <row r="186">
          <cell r="B186">
            <v>1</v>
          </cell>
          <cell r="C186">
            <v>1</v>
          </cell>
          <cell r="D186">
            <v>2</v>
          </cell>
          <cell r="E186">
            <v>4.85</v>
          </cell>
          <cell r="F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10.13</v>
          </cell>
          <cell r="F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98.26</v>
          </cell>
        </row>
        <row r="189">
          <cell r="B189">
            <v>1</v>
          </cell>
          <cell r="C189">
            <v>1</v>
          </cell>
          <cell r="D189">
            <v>2</v>
          </cell>
          <cell r="E189">
            <v>3.84</v>
          </cell>
          <cell r="F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9</v>
          </cell>
          <cell r="F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69.12</v>
          </cell>
        </row>
        <row r="192">
          <cell r="B192">
            <v>1</v>
          </cell>
          <cell r="C192">
            <v>1</v>
          </cell>
          <cell r="D192">
            <v>1</v>
          </cell>
          <cell r="E192">
            <v>3.84</v>
          </cell>
          <cell r="F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4.51</v>
          </cell>
          <cell r="F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17.32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272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B197">
            <v>1</v>
          </cell>
          <cell r="C197">
            <v>1</v>
          </cell>
          <cell r="D197">
            <v>1</v>
          </cell>
          <cell r="E197">
            <v>272</v>
          </cell>
          <cell r="F197">
            <v>272</v>
          </cell>
        </row>
        <row r="198">
          <cell r="A198" t="str">
            <v>C1.2a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272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B200">
            <v>1</v>
          </cell>
          <cell r="C200">
            <v>1</v>
          </cell>
          <cell r="D200">
            <v>1</v>
          </cell>
          <cell r="E200">
            <v>272</v>
          </cell>
          <cell r="F200">
            <v>272</v>
          </cell>
        </row>
        <row r="201">
          <cell r="A201" t="str">
            <v>C1.2b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272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B203">
            <v>1</v>
          </cell>
          <cell r="C203">
            <v>1</v>
          </cell>
          <cell r="D203">
            <v>1</v>
          </cell>
          <cell r="E203">
            <v>272</v>
          </cell>
          <cell r="F203">
            <v>272</v>
          </cell>
        </row>
        <row r="204">
          <cell r="A204" t="str">
            <v>C1.2c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272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B206">
            <v>1</v>
          </cell>
          <cell r="C206">
            <v>1</v>
          </cell>
          <cell r="D206">
            <v>1</v>
          </cell>
          <cell r="E206">
            <v>272</v>
          </cell>
          <cell r="F206">
            <v>272</v>
          </cell>
        </row>
        <row r="207">
          <cell r="A207" t="str">
            <v>C1.2d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272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B211">
            <v>1</v>
          </cell>
          <cell r="C211">
            <v>1</v>
          </cell>
          <cell r="D211">
            <v>4</v>
          </cell>
          <cell r="E211">
            <v>58</v>
          </cell>
          <cell r="F211">
            <v>0</v>
          </cell>
        </row>
        <row r="212">
          <cell r="A212" t="str">
            <v>C1.2e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232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B215">
            <v>1</v>
          </cell>
          <cell r="C215">
            <v>1</v>
          </cell>
          <cell r="D215">
            <v>4</v>
          </cell>
          <cell r="E215">
            <v>34</v>
          </cell>
          <cell r="F215">
            <v>0</v>
          </cell>
        </row>
        <row r="216">
          <cell r="A216" t="str">
            <v>C1.2f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136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B221">
            <v>1</v>
          </cell>
          <cell r="C221">
            <v>1</v>
          </cell>
          <cell r="D221">
            <v>18</v>
          </cell>
          <cell r="E221">
            <v>1.3</v>
          </cell>
          <cell r="F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2.4</v>
          </cell>
          <cell r="F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56.16</v>
          </cell>
        </row>
        <row r="224">
          <cell r="B224">
            <v>1</v>
          </cell>
          <cell r="C224">
            <v>1</v>
          </cell>
          <cell r="D224">
            <v>6</v>
          </cell>
          <cell r="E224">
            <v>1.4</v>
          </cell>
          <cell r="F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2.4</v>
          </cell>
          <cell r="F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20.16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B228">
            <v>1</v>
          </cell>
          <cell r="C228">
            <v>3</v>
          </cell>
          <cell r="D228">
            <v>24</v>
          </cell>
          <cell r="E228">
            <v>1.3</v>
          </cell>
          <cell r="F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2.4</v>
          </cell>
          <cell r="F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224.64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>
            <v>0</v>
          </cell>
          <cell r="B232">
            <v>1</v>
          </cell>
          <cell r="C232">
            <v>1</v>
          </cell>
          <cell r="D232">
            <v>24</v>
          </cell>
          <cell r="E232">
            <v>1.3</v>
          </cell>
          <cell r="F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2.58</v>
          </cell>
          <cell r="F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80.5</v>
          </cell>
        </row>
        <row r="235">
          <cell r="A235" t="str">
            <v>C1.3a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381.46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B240">
            <v>1</v>
          </cell>
          <cell r="C240">
            <v>4</v>
          </cell>
          <cell r="D240">
            <v>2</v>
          </cell>
          <cell r="E240">
            <v>9.4</v>
          </cell>
          <cell r="F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0.48</v>
          </cell>
          <cell r="F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36.1</v>
          </cell>
        </row>
        <row r="243">
          <cell r="B243">
            <v>1</v>
          </cell>
          <cell r="C243">
            <v>4</v>
          </cell>
          <cell r="D243">
            <v>2</v>
          </cell>
          <cell r="E243">
            <v>32.52</v>
          </cell>
          <cell r="F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0.48</v>
          </cell>
          <cell r="F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124.88</v>
          </cell>
        </row>
        <row r="246">
          <cell r="B246">
            <v>1</v>
          </cell>
          <cell r="C246">
            <v>4</v>
          </cell>
          <cell r="D246">
            <v>4</v>
          </cell>
          <cell r="E246">
            <v>1.33</v>
          </cell>
          <cell r="F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0.48</v>
          </cell>
          <cell r="F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10.21</v>
          </cell>
        </row>
        <row r="249">
          <cell r="B249">
            <v>1</v>
          </cell>
          <cell r="C249">
            <v>4</v>
          </cell>
          <cell r="D249">
            <v>1</v>
          </cell>
          <cell r="E249">
            <v>3.84</v>
          </cell>
          <cell r="F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0.48</v>
          </cell>
          <cell r="F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7.37</v>
          </cell>
        </row>
        <row r="252">
          <cell r="A252">
            <v>0</v>
          </cell>
          <cell r="B252">
            <v>1</v>
          </cell>
          <cell r="C252">
            <v>4</v>
          </cell>
          <cell r="D252">
            <v>2</v>
          </cell>
          <cell r="E252">
            <v>4.1</v>
          </cell>
          <cell r="F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0.48</v>
          </cell>
          <cell r="F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15.74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>
            <v>0</v>
          </cell>
          <cell r="B256">
            <v>1</v>
          </cell>
          <cell r="C256">
            <v>4</v>
          </cell>
          <cell r="D256">
            <v>8</v>
          </cell>
          <cell r="E256">
            <v>9</v>
          </cell>
          <cell r="F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0.2</v>
          </cell>
          <cell r="F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57.6</v>
          </cell>
        </row>
        <row r="259">
          <cell r="A259">
            <v>0</v>
          </cell>
          <cell r="B259">
            <v>1</v>
          </cell>
          <cell r="C259">
            <v>4</v>
          </cell>
          <cell r="D259">
            <v>4</v>
          </cell>
          <cell r="E259">
            <v>10.13</v>
          </cell>
          <cell r="F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0.2</v>
          </cell>
          <cell r="F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32.42</v>
          </cell>
        </row>
        <row r="262">
          <cell r="A262">
            <v>0</v>
          </cell>
          <cell r="B262">
            <v>1</v>
          </cell>
          <cell r="C262">
            <v>4</v>
          </cell>
          <cell r="D262">
            <v>2</v>
          </cell>
          <cell r="E262">
            <v>4.5</v>
          </cell>
          <cell r="F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0.2</v>
          </cell>
          <cell r="F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7.2</v>
          </cell>
        </row>
        <row r="265">
          <cell r="A265">
            <v>0</v>
          </cell>
          <cell r="B265">
            <v>1</v>
          </cell>
          <cell r="C265">
            <v>4</v>
          </cell>
          <cell r="D265">
            <v>1</v>
          </cell>
          <cell r="E265">
            <v>9.7</v>
          </cell>
          <cell r="F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0.2</v>
          </cell>
          <cell r="F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7.76</v>
          </cell>
        </row>
        <row r="268">
          <cell r="A268">
            <v>0</v>
          </cell>
          <cell r="B268">
            <v>1</v>
          </cell>
          <cell r="C268">
            <v>4</v>
          </cell>
          <cell r="D268">
            <v>1</v>
          </cell>
          <cell r="E268">
            <v>40.620000000000005</v>
          </cell>
          <cell r="F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0.2</v>
          </cell>
          <cell r="F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32.5</v>
          </cell>
        </row>
        <row r="271">
          <cell r="A271">
            <v>0</v>
          </cell>
          <cell r="B271">
            <v>1</v>
          </cell>
          <cell r="C271">
            <v>4</v>
          </cell>
          <cell r="D271">
            <v>2</v>
          </cell>
          <cell r="E271">
            <v>3.84</v>
          </cell>
          <cell r="F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0.2</v>
          </cell>
          <cell r="F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6.14</v>
          </cell>
        </row>
        <row r="274">
          <cell r="A274">
            <v>0</v>
          </cell>
          <cell r="B274">
            <v>1</v>
          </cell>
          <cell r="C274">
            <v>3</v>
          </cell>
          <cell r="D274">
            <v>1</v>
          </cell>
          <cell r="E274">
            <v>1.35</v>
          </cell>
          <cell r="F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0.33</v>
          </cell>
          <cell r="F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1.34</v>
          </cell>
        </row>
        <row r="277">
          <cell r="A277">
            <v>0</v>
          </cell>
          <cell r="B277">
            <v>1</v>
          </cell>
          <cell r="C277">
            <v>4</v>
          </cell>
          <cell r="D277">
            <v>1</v>
          </cell>
          <cell r="E277">
            <v>1.35</v>
          </cell>
          <cell r="F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0.35</v>
          </cell>
          <cell r="F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1.89</v>
          </cell>
        </row>
        <row r="280">
          <cell r="A280">
            <v>0</v>
          </cell>
          <cell r="B280">
            <v>1</v>
          </cell>
          <cell r="C280">
            <v>4</v>
          </cell>
          <cell r="D280">
            <v>1</v>
          </cell>
          <cell r="E280">
            <v>1.14</v>
          </cell>
          <cell r="F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0.33</v>
          </cell>
          <cell r="F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1.5</v>
          </cell>
        </row>
        <row r="283">
          <cell r="A283">
            <v>0</v>
          </cell>
          <cell r="B283">
            <v>1</v>
          </cell>
          <cell r="C283">
            <v>4</v>
          </cell>
          <cell r="D283">
            <v>1</v>
          </cell>
          <cell r="E283">
            <v>30.92</v>
          </cell>
          <cell r="F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0.2</v>
          </cell>
          <cell r="F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24.74</v>
          </cell>
        </row>
        <row r="286">
          <cell r="A286">
            <v>0</v>
          </cell>
          <cell r="B286">
            <v>1</v>
          </cell>
          <cell r="C286">
            <v>4</v>
          </cell>
          <cell r="D286">
            <v>2</v>
          </cell>
          <cell r="E286">
            <v>1.35</v>
          </cell>
          <cell r="F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0.25</v>
          </cell>
          <cell r="F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2.7</v>
          </cell>
        </row>
        <row r="289">
          <cell r="A289">
            <v>0</v>
          </cell>
          <cell r="B289">
            <v>1</v>
          </cell>
          <cell r="C289">
            <v>3</v>
          </cell>
          <cell r="D289">
            <v>1</v>
          </cell>
          <cell r="E289">
            <v>1.35</v>
          </cell>
          <cell r="F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0.233</v>
          </cell>
          <cell r="F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0.94</v>
          </cell>
        </row>
        <row r="292">
          <cell r="A292">
            <v>0</v>
          </cell>
          <cell r="B292">
            <v>1</v>
          </cell>
          <cell r="C292">
            <v>4</v>
          </cell>
          <cell r="D292">
            <v>2</v>
          </cell>
          <cell r="E292">
            <v>1.14</v>
          </cell>
          <cell r="F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0.25</v>
          </cell>
          <cell r="F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2.28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>
            <v>0</v>
          </cell>
          <cell r="B296">
            <v>1</v>
          </cell>
          <cell r="C296">
            <v>4</v>
          </cell>
          <cell r="D296">
            <v>4</v>
          </cell>
          <cell r="E296">
            <v>8.2</v>
          </cell>
          <cell r="F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0.2</v>
          </cell>
          <cell r="F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26.24</v>
          </cell>
        </row>
        <row r="299">
          <cell r="A299">
            <v>0</v>
          </cell>
          <cell r="B299">
            <v>1</v>
          </cell>
          <cell r="C299">
            <v>4</v>
          </cell>
          <cell r="D299">
            <v>4</v>
          </cell>
          <cell r="E299">
            <v>9.530000000000001</v>
          </cell>
          <cell r="F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0.2</v>
          </cell>
          <cell r="F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30.5</v>
          </cell>
        </row>
        <row r="302">
          <cell r="A302">
            <v>0</v>
          </cell>
          <cell r="B302">
            <v>1</v>
          </cell>
          <cell r="C302">
            <v>4</v>
          </cell>
          <cell r="D302">
            <v>1</v>
          </cell>
          <cell r="E302">
            <v>9.7</v>
          </cell>
          <cell r="F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0.2</v>
          </cell>
          <cell r="F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7.76</v>
          </cell>
        </row>
        <row r="305">
          <cell r="A305">
            <v>0</v>
          </cell>
          <cell r="B305">
            <v>1</v>
          </cell>
          <cell r="C305">
            <v>4</v>
          </cell>
          <cell r="D305">
            <v>2</v>
          </cell>
          <cell r="E305">
            <v>30.520000000000003</v>
          </cell>
          <cell r="F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0.2</v>
          </cell>
          <cell r="F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48.83</v>
          </cell>
        </row>
        <row r="308">
          <cell r="A308">
            <v>0</v>
          </cell>
          <cell r="B308">
            <v>1</v>
          </cell>
          <cell r="C308">
            <v>4</v>
          </cell>
          <cell r="D308">
            <v>2</v>
          </cell>
          <cell r="E308">
            <v>3.84</v>
          </cell>
          <cell r="F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0.2</v>
          </cell>
          <cell r="F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6.14</v>
          </cell>
        </row>
        <row r="311">
          <cell r="A311">
            <v>0</v>
          </cell>
          <cell r="B311">
            <v>1</v>
          </cell>
          <cell r="C311">
            <v>4</v>
          </cell>
          <cell r="D311">
            <v>1</v>
          </cell>
          <cell r="E311">
            <v>3.84</v>
          </cell>
          <cell r="F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0.2</v>
          </cell>
          <cell r="F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3.07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>
            <v>0</v>
          </cell>
          <cell r="B316">
            <v>1</v>
          </cell>
          <cell r="C316">
            <v>1</v>
          </cell>
          <cell r="D316">
            <v>1</v>
          </cell>
          <cell r="E316">
            <v>89.16</v>
          </cell>
          <cell r="F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0.3</v>
          </cell>
          <cell r="F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26.75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>
            <v>0</v>
          </cell>
          <cell r="B320">
            <v>1</v>
          </cell>
          <cell r="C320">
            <v>1</v>
          </cell>
          <cell r="D320">
            <v>2</v>
          </cell>
          <cell r="E320">
            <v>27.7</v>
          </cell>
          <cell r="F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0.3</v>
          </cell>
          <cell r="F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16.62</v>
          </cell>
        </row>
        <row r="323">
          <cell r="A323">
            <v>0</v>
          </cell>
          <cell r="B323">
            <v>1</v>
          </cell>
          <cell r="C323">
            <v>1</v>
          </cell>
          <cell r="D323">
            <v>2</v>
          </cell>
          <cell r="E323">
            <v>58.559999999999995</v>
          </cell>
          <cell r="F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0.3</v>
          </cell>
          <cell r="F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35.14</v>
          </cell>
        </row>
        <row r="326">
          <cell r="A326">
            <v>0</v>
          </cell>
          <cell r="B326">
            <v>1</v>
          </cell>
          <cell r="C326">
            <v>1</v>
          </cell>
          <cell r="D326">
            <v>2</v>
          </cell>
          <cell r="E326">
            <v>32.96</v>
          </cell>
          <cell r="F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0.3</v>
          </cell>
          <cell r="F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19.78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>
            <v>0</v>
          </cell>
          <cell r="B330">
            <v>1</v>
          </cell>
          <cell r="C330">
            <v>1</v>
          </cell>
          <cell r="D330">
            <v>4</v>
          </cell>
          <cell r="E330">
            <v>8.2</v>
          </cell>
          <cell r="F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0.2</v>
          </cell>
          <cell r="F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6.56</v>
          </cell>
        </row>
        <row r="333">
          <cell r="A333">
            <v>0</v>
          </cell>
          <cell r="B333">
            <v>1</v>
          </cell>
          <cell r="C333">
            <v>1</v>
          </cell>
          <cell r="D333">
            <v>4</v>
          </cell>
          <cell r="E333">
            <v>9.530000000000001</v>
          </cell>
          <cell r="F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0.2</v>
          </cell>
          <cell r="F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7.62</v>
          </cell>
        </row>
        <row r="336">
          <cell r="A336">
            <v>0</v>
          </cell>
          <cell r="B336">
            <v>1</v>
          </cell>
          <cell r="C336">
            <v>1</v>
          </cell>
          <cell r="D336">
            <v>2</v>
          </cell>
          <cell r="E336">
            <v>5</v>
          </cell>
          <cell r="F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0.2</v>
          </cell>
          <cell r="F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2</v>
          </cell>
        </row>
        <row r="339">
          <cell r="A339">
            <v>0</v>
          </cell>
          <cell r="B339">
            <v>1</v>
          </cell>
          <cell r="C339">
            <v>1</v>
          </cell>
          <cell r="D339">
            <v>1</v>
          </cell>
          <cell r="E339">
            <v>9.7</v>
          </cell>
          <cell r="F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0.2</v>
          </cell>
          <cell r="F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1.94</v>
          </cell>
        </row>
        <row r="342">
          <cell r="A342">
            <v>0</v>
          </cell>
          <cell r="B342">
            <v>1</v>
          </cell>
          <cell r="C342">
            <v>1</v>
          </cell>
          <cell r="D342">
            <v>1</v>
          </cell>
          <cell r="E342">
            <v>20.92</v>
          </cell>
          <cell r="F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0.2</v>
          </cell>
          <cell r="F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4.18</v>
          </cell>
        </row>
        <row r="345">
          <cell r="A345">
            <v>0</v>
          </cell>
          <cell r="B345">
            <v>1</v>
          </cell>
          <cell r="C345">
            <v>1</v>
          </cell>
          <cell r="D345">
            <v>1</v>
          </cell>
          <cell r="E345">
            <v>3.84</v>
          </cell>
          <cell r="F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0.2</v>
          </cell>
          <cell r="F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>
            <v>0</v>
          </cell>
          <cell r="B348">
            <v>1</v>
          </cell>
          <cell r="C348">
            <v>1</v>
          </cell>
          <cell r="D348">
            <v>1</v>
          </cell>
          <cell r="E348">
            <v>9.6</v>
          </cell>
          <cell r="F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0.2</v>
          </cell>
          <cell r="F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1.92</v>
          </cell>
        </row>
        <row r="351">
          <cell r="A351">
            <v>0</v>
          </cell>
          <cell r="B351">
            <v>1</v>
          </cell>
          <cell r="C351">
            <v>1</v>
          </cell>
          <cell r="D351">
            <v>1</v>
          </cell>
          <cell r="E351">
            <v>17.38</v>
          </cell>
          <cell r="F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0.2</v>
          </cell>
          <cell r="F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3.48</v>
          </cell>
        </row>
        <row r="354">
          <cell r="A354">
            <v>0</v>
          </cell>
          <cell r="B354">
            <v>1</v>
          </cell>
          <cell r="C354">
            <v>1</v>
          </cell>
          <cell r="D354">
            <v>1</v>
          </cell>
          <cell r="E354">
            <v>30.520000000000003</v>
          </cell>
          <cell r="F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0.2</v>
          </cell>
          <cell r="F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6.1</v>
          </cell>
        </row>
        <row r="357">
          <cell r="A357" t="str">
            <v>C1.3b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627.9399999999998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>
            <v>0</v>
          </cell>
          <cell r="B360">
            <v>1</v>
          </cell>
          <cell r="C360">
            <v>1</v>
          </cell>
          <cell r="D360">
            <v>1</v>
          </cell>
          <cell r="E360">
            <v>1.35</v>
          </cell>
          <cell r="F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2.7</v>
          </cell>
          <cell r="F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3.65</v>
          </cell>
        </row>
        <row r="363">
          <cell r="A363">
            <v>0</v>
          </cell>
          <cell r="B363">
            <v>1</v>
          </cell>
          <cell r="C363">
            <v>1</v>
          </cell>
          <cell r="D363">
            <v>4</v>
          </cell>
          <cell r="E363">
            <v>1.35</v>
          </cell>
          <cell r="F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3.1</v>
          </cell>
          <cell r="F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16.74</v>
          </cell>
        </row>
        <row r="366">
          <cell r="A366">
            <v>0</v>
          </cell>
          <cell r="B366">
            <v>1</v>
          </cell>
          <cell r="C366">
            <v>1</v>
          </cell>
          <cell r="D366">
            <v>3</v>
          </cell>
          <cell r="E366">
            <v>1.35</v>
          </cell>
          <cell r="F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3.023</v>
          </cell>
          <cell r="F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12.24</v>
          </cell>
        </row>
        <row r="369">
          <cell r="A369">
            <v>0</v>
          </cell>
          <cell r="B369">
            <v>1</v>
          </cell>
          <cell r="C369">
            <v>1</v>
          </cell>
          <cell r="D369">
            <v>4</v>
          </cell>
          <cell r="E369">
            <v>0.815</v>
          </cell>
          <cell r="F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3.84</v>
          </cell>
          <cell r="F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12.52</v>
          </cell>
        </row>
        <row r="372">
          <cell r="A372">
            <v>0</v>
          </cell>
          <cell r="B372">
            <v>1</v>
          </cell>
          <cell r="C372">
            <v>1</v>
          </cell>
          <cell r="D372">
            <v>4</v>
          </cell>
          <cell r="E372">
            <v>0.342</v>
          </cell>
          <cell r="F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2.49</v>
          </cell>
          <cell r="F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3.41</v>
          </cell>
        </row>
        <row r="375">
          <cell r="A375">
            <v>0</v>
          </cell>
          <cell r="B375">
            <v>1</v>
          </cell>
          <cell r="C375">
            <v>1</v>
          </cell>
          <cell r="D375">
            <v>3</v>
          </cell>
          <cell r="E375">
            <v>0.412</v>
          </cell>
          <cell r="F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2.49</v>
          </cell>
          <cell r="F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3.08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>
            <v>0</v>
          </cell>
          <cell r="B379">
            <v>1</v>
          </cell>
          <cell r="C379">
            <v>1</v>
          </cell>
          <cell r="D379">
            <v>2</v>
          </cell>
          <cell r="E379">
            <v>2.88</v>
          </cell>
          <cell r="F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0.15</v>
          </cell>
          <cell r="F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0.86</v>
          </cell>
        </row>
        <row r="382">
          <cell r="A382">
            <v>0</v>
          </cell>
          <cell r="B382">
            <v>1</v>
          </cell>
          <cell r="C382">
            <v>9</v>
          </cell>
          <cell r="D382">
            <v>2</v>
          </cell>
          <cell r="E382">
            <v>0.3</v>
          </cell>
          <cell r="F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0.16</v>
          </cell>
          <cell r="F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0.5</v>
          </cell>
          <cell r="F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0.43</v>
          </cell>
        </row>
        <row r="386">
          <cell r="A386">
            <v>0</v>
          </cell>
          <cell r="B386">
            <v>1</v>
          </cell>
          <cell r="C386">
            <v>4</v>
          </cell>
          <cell r="D386">
            <v>2</v>
          </cell>
          <cell r="E386">
            <v>3.114</v>
          </cell>
          <cell r="F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0.15</v>
          </cell>
          <cell r="F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3.74</v>
          </cell>
        </row>
        <row r="389">
          <cell r="A389">
            <v>0</v>
          </cell>
          <cell r="B389">
            <v>4</v>
          </cell>
          <cell r="C389">
            <v>9</v>
          </cell>
          <cell r="D389">
            <v>2</v>
          </cell>
          <cell r="E389">
            <v>0.3</v>
          </cell>
          <cell r="F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0.16</v>
          </cell>
          <cell r="F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0.5</v>
          </cell>
          <cell r="F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1.73</v>
          </cell>
        </row>
        <row r="393">
          <cell r="A393">
            <v>0</v>
          </cell>
          <cell r="B393">
            <v>1</v>
          </cell>
          <cell r="C393">
            <v>3</v>
          </cell>
          <cell r="D393">
            <v>2</v>
          </cell>
          <cell r="E393">
            <v>3.044</v>
          </cell>
          <cell r="F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0.15</v>
          </cell>
          <cell r="F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2.74</v>
          </cell>
        </row>
        <row r="396">
          <cell r="A396">
            <v>0</v>
          </cell>
          <cell r="B396">
            <v>3</v>
          </cell>
          <cell r="C396">
            <v>9</v>
          </cell>
          <cell r="D396">
            <v>2</v>
          </cell>
          <cell r="E396">
            <v>0.3</v>
          </cell>
          <cell r="F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0.16</v>
          </cell>
          <cell r="F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0.5</v>
          </cell>
          <cell r="F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1.3</v>
          </cell>
        </row>
        <row r="400">
          <cell r="A400">
            <v>0</v>
          </cell>
          <cell r="B400">
            <v>1</v>
          </cell>
          <cell r="C400">
            <v>2</v>
          </cell>
          <cell r="D400">
            <v>4</v>
          </cell>
          <cell r="E400">
            <v>0.815</v>
          </cell>
          <cell r="F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0.15</v>
          </cell>
          <cell r="F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0.98</v>
          </cell>
        </row>
        <row r="403">
          <cell r="A403">
            <v>0</v>
          </cell>
          <cell r="B403">
            <v>1</v>
          </cell>
          <cell r="C403">
            <v>1</v>
          </cell>
          <cell r="D403">
            <v>4</v>
          </cell>
          <cell r="E403">
            <v>3.84</v>
          </cell>
          <cell r="F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0.15</v>
          </cell>
          <cell r="F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2.3</v>
          </cell>
        </row>
        <row r="406">
          <cell r="A406">
            <v>0</v>
          </cell>
          <cell r="B406">
            <v>1</v>
          </cell>
          <cell r="C406">
            <v>2</v>
          </cell>
          <cell r="D406">
            <v>4</v>
          </cell>
          <cell r="E406">
            <v>0.32</v>
          </cell>
          <cell r="F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0.15</v>
          </cell>
          <cell r="F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0.38</v>
          </cell>
        </row>
        <row r="409">
          <cell r="A409">
            <v>0</v>
          </cell>
          <cell r="B409">
            <v>1</v>
          </cell>
          <cell r="C409">
            <v>2</v>
          </cell>
          <cell r="D409">
            <v>3</v>
          </cell>
          <cell r="E409">
            <v>0.394</v>
          </cell>
          <cell r="F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0.15</v>
          </cell>
          <cell r="F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0.35</v>
          </cell>
        </row>
        <row r="412">
          <cell r="A412">
            <v>0</v>
          </cell>
          <cell r="B412">
            <v>1</v>
          </cell>
          <cell r="C412">
            <v>2</v>
          </cell>
          <cell r="D412">
            <v>4</v>
          </cell>
          <cell r="E412">
            <v>1.14</v>
          </cell>
          <cell r="F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0.15</v>
          </cell>
          <cell r="F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1.37</v>
          </cell>
        </row>
        <row r="415">
          <cell r="A415">
            <v>0</v>
          </cell>
          <cell r="B415">
            <v>1</v>
          </cell>
          <cell r="C415">
            <v>1</v>
          </cell>
          <cell r="D415">
            <v>72</v>
          </cell>
          <cell r="E415">
            <v>1.35</v>
          </cell>
          <cell r="F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0.16</v>
          </cell>
          <cell r="F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15.55</v>
          </cell>
        </row>
        <row r="418">
          <cell r="A418" t="str">
            <v>C1.3c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83.36999999999998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A423">
            <v>0</v>
          </cell>
          <cell r="B423">
            <v>1</v>
          </cell>
          <cell r="C423">
            <v>4</v>
          </cell>
          <cell r="D423">
            <v>26</v>
          </cell>
          <cell r="E423">
            <v>0.51</v>
          </cell>
          <cell r="F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0.2</v>
          </cell>
          <cell r="F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10.61</v>
          </cell>
        </row>
        <row r="426">
          <cell r="A426">
            <v>0</v>
          </cell>
          <cell r="B426">
            <v>1</v>
          </cell>
          <cell r="C426">
            <v>4</v>
          </cell>
          <cell r="D426">
            <v>14</v>
          </cell>
          <cell r="E426">
            <v>0.25</v>
          </cell>
          <cell r="F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0.2</v>
          </cell>
          <cell r="F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2.8</v>
          </cell>
        </row>
        <row r="429">
          <cell r="A429" t="str">
            <v>C1.3d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13.41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A434" t="str">
            <v>C1.4a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1325.11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A436" t="str">
            <v>C1.4b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3244.83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A438" t="str">
            <v>C1.4c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519.43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A440" t="str">
            <v>C1.4d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1694.33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C1.4e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6464.09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A444" t="str">
            <v>C1.4f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6320.54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A446" t="str">
            <v>C1.4g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1690.27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B627">
            <v>0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B639">
            <v>0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B658">
            <v>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B659">
            <v>0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B665">
            <v>0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B678">
            <v>0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B679">
            <v>0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B680">
            <v>0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B681">
            <v>0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</row>
        <row r="692"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</row>
        <row r="693"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</row>
        <row r="694"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</row>
        <row r="695"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</row>
        <row r="696"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</row>
        <row r="697"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</row>
        <row r="699">
          <cell r="B699">
            <v>0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</row>
        <row r="700">
          <cell r="B700">
            <v>0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</row>
        <row r="702"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</row>
        <row r="703"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B704">
            <v>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B709">
            <v>0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B710">
            <v>0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B714">
            <v>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B715">
            <v>0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B719">
            <v>0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</row>
        <row r="726"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</row>
        <row r="727"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</row>
        <row r="728">
          <cell r="B728">
            <v>0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</row>
        <row r="729"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</row>
        <row r="731"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</row>
        <row r="732"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</row>
        <row r="733"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</row>
        <row r="734"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B736">
            <v>0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B737">
            <v>0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B738">
            <v>0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B740">
            <v>0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B741">
            <v>0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B742">
            <v>0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B743">
            <v>0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B744">
            <v>0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B745">
            <v>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B752">
            <v>0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B753">
            <v>0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B755">
            <v>0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B756">
            <v>0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B757">
            <v>0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B759">
            <v>0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B760">
            <v>0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B761">
            <v>0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B762">
            <v>0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B763">
            <v>0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B764">
            <v>0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B765">
            <v>0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B766">
            <v>0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B767">
            <v>0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B768">
            <v>0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B769">
            <v>0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B770">
            <v>0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B771">
            <v>0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B772">
            <v>0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B773">
            <v>0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B774">
            <v>0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B775">
            <v>0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B776">
            <v>0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B777">
            <v>0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B778">
            <v>0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B779">
            <v>0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B780">
            <v>0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B781">
            <v>0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B782">
            <v>0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B783">
            <v>0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B784">
            <v>0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B785">
            <v>0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B786">
            <v>0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B787">
            <v>0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B788">
            <v>0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B789">
            <v>0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B790">
            <v>0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B791">
            <v>0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B792">
            <v>0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B793">
            <v>0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B794">
            <v>0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B795">
            <v>0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B796">
            <v>0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B797">
            <v>0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B798">
            <v>0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B799">
            <v>0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B800">
            <v>0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B801">
            <v>0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B802">
            <v>0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B803">
            <v>0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B804">
            <v>0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B805">
            <v>0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B806">
            <v>0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B807">
            <v>0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B808">
            <v>0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B809">
            <v>0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B810">
            <v>0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B811">
            <v>0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B812">
            <v>0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B813">
            <v>0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B814">
            <v>0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B815">
            <v>0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B816">
            <v>0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B817">
            <v>0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B818">
            <v>0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B819">
            <v>0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B820">
            <v>0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B822">
            <v>0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B823">
            <v>0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B824">
            <v>0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B825">
            <v>0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B826">
            <v>0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B827">
            <v>0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B828">
            <v>0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B829">
            <v>0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B830">
            <v>0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B831">
            <v>0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B832">
            <v>0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B833">
            <v>0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B834">
            <v>0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B835">
            <v>0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B836">
            <v>0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B839">
            <v>0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B840">
            <v>0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B841">
            <v>0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B842">
            <v>0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B844">
            <v>0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B845">
            <v>0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B846">
            <v>0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B847">
            <v>0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B848">
            <v>0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B849">
            <v>0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B851">
            <v>0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B852">
            <v>0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B853">
            <v>0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B854">
            <v>0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B855">
            <v>0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B856">
            <v>0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B857">
            <v>0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B858">
            <v>0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B859">
            <v>0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B860">
            <v>0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B861">
            <v>0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B862">
            <v>0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B863">
            <v>0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B864">
            <v>0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B865">
            <v>0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B866">
            <v>0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B867">
            <v>0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B868">
            <v>0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B869">
            <v>0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B870">
            <v>0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B871">
            <v>0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B872">
            <v>0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B873">
            <v>0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B874">
            <v>0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B875">
            <v>0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B876">
            <v>0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B877">
            <v>0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B878">
            <v>0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B879">
            <v>0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B880">
            <v>0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B881">
            <v>0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B883">
            <v>0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B884">
            <v>0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B885">
            <v>0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B886">
            <v>0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</row>
        <row r="887"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B888">
            <v>0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B889">
            <v>0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B890">
            <v>0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B892">
            <v>0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B895">
            <v>0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B896">
            <v>0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B897">
            <v>0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B898">
            <v>0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B899">
            <v>0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B900">
            <v>0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B901">
            <v>0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B902">
            <v>0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B903">
            <v>0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B904">
            <v>0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B905">
            <v>0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B906">
            <v>0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B908">
            <v>0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B909">
            <v>0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B910">
            <v>0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B911">
            <v>0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B912">
            <v>0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B913">
            <v>0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B914">
            <v>0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B915">
            <v>0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B916">
            <v>0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B917">
            <v>0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B919">
            <v>0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B920">
            <v>0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B921">
            <v>0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B922">
            <v>0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B923">
            <v>0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B924">
            <v>0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B925">
            <v>0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B926">
            <v>0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B927">
            <v>0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B928">
            <v>0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B929">
            <v>0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B930">
            <v>0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B931">
            <v>0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</row>
        <row r="932">
          <cell r="B932">
            <v>0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</row>
        <row r="933">
          <cell r="B933">
            <v>0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</row>
        <row r="934">
          <cell r="B934">
            <v>0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</row>
        <row r="935">
          <cell r="B935">
            <v>0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</row>
        <row r="936">
          <cell r="B936">
            <v>0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</row>
        <row r="937">
          <cell r="B937">
            <v>0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</row>
        <row r="938">
          <cell r="B938">
            <v>0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</row>
        <row r="939">
          <cell r="B939">
            <v>0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</row>
        <row r="940">
          <cell r="B940">
            <v>0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B941">
            <v>0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B942">
            <v>0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</row>
        <row r="943">
          <cell r="B943">
            <v>0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B944">
            <v>0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B945">
            <v>0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</row>
        <row r="946"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B947">
            <v>0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B948">
            <v>0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B949">
            <v>0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</row>
        <row r="950">
          <cell r="B950">
            <v>0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B951">
            <v>0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B952">
            <v>0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</row>
        <row r="953">
          <cell r="B953">
            <v>0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B954">
            <v>0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B955">
            <v>0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B956">
            <v>0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</row>
        <row r="957">
          <cell r="B957">
            <v>0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B958">
            <v>0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B959">
            <v>0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B960">
            <v>0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B961">
            <v>0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</row>
        <row r="962">
          <cell r="B962">
            <v>0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</row>
        <row r="963">
          <cell r="B963">
            <v>0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</row>
      </sheetData>
      <sheetData sheetId="10">
        <row r="1">
          <cell r="A1">
            <v>0</v>
          </cell>
          <cell r="B1" t="str">
            <v>Project: Low Cost Housing Development Project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2">
          <cell r="A2">
            <v>0</v>
          </cell>
          <cell r="B2" t="str">
            <v>Location: Jemmo II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</row>
        <row r="3">
          <cell r="A3">
            <v>0</v>
          </cell>
          <cell r="B3" t="str">
            <v>Client: Nifasilk Lafto Sub-City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A4">
            <v>0</v>
          </cell>
          <cell r="B4" t="str">
            <v>Contractor: BEHAILU YESEGATE B.C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A5">
            <v>0</v>
          </cell>
          <cell r="B5" t="str">
            <v>Consultant: MGM Consult PLC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A6" t="str">
            <v>Code</v>
          </cell>
          <cell r="B6" t="str">
            <v>Timizing</v>
          </cell>
          <cell r="C6">
            <v>0</v>
          </cell>
          <cell r="D6">
            <v>0</v>
          </cell>
          <cell r="E6" t="str">
            <v>Dimension</v>
          </cell>
          <cell r="F6" t="str">
            <v>Qty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1</v>
          </cell>
          <cell r="C11">
            <v>4</v>
          </cell>
          <cell r="D11">
            <v>2</v>
          </cell>
          <cell r="E11">
            <v>8.2</v>
          </cell>
          <cell r="F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2.4</v>
          </cell>
          <cell r="F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157.44</v>
          </cell>
        </row>
        <row r="14">
          <cell r="B14">
            <v>1</v>
          </cell>
          <cell r="C14">
            <v>4</v>
          </cell>
          <cell r="D14">
            <v>1</v>
          </cell>
          <cell r="E14">
            <v>3.83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2.4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36.77</v>
          </cell>
        </row>
        <row r="17">
          <cell r="B17">
            <v>1</v>
          </cell>
          <cell r="C17">
            <v>4</v>
          </cell>
          <cell r="D17">
            <v>1</v>
          </cell>
          <cell r="E17">
            <v>4.1</v>
          </cell>
          <cell r="F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2.4</v>
          </cell>
          <cell r="F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39.36</v>
          </cell>
        </row>
        <row r="20">
          <cell r="B20">
            <v>1</v>
          </cell>
          <cell r="C20">
            <v>4</v>
          </cell>
          <cell r="D20">
            <v>2</v>
          </cell>
          <cell r="E20">
            <v>0.33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2.6</v>
          </cell>
          <cell r="F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6.86</v>
          </cell>
        </row>
        <row r="23">
          <cell r="B23">
            <v>1</v>
          </cell>
          <cell r="C23">
            <v>4</v>
          </cell>
          <cell r="D23">
            <v>2</v>
          </cell>
          <cell r="E23">
            <v>8.14</v>
          </cell>
          <cell r="F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2.4</v>
          </cell>
          <cell r="F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156.29</v>
          </cell>
        </row>
        <row r="26">
          <cell r="B26">
            <v>1</v>
          </cell>
          <cell r="C26">
            <v>4</v>
          </cell>
          <cell r="D26">
            <v>2</v>
          </cell>
          <cell r="E26">
            <v>4.409999999999999</v>
          </cell>
          <cell r="F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2.4</v>
          </cell>
          <cell r="F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84.67</v>
          </cell>
        </row>
        <row r="29">
          <cell r="B29">
            <v>1</v>
          </cell>
          <cell r="C29">
            <v>4</v>
          </cell>
          <cell r="D29">
            <v>1</v>
          </cell>
          <cell r="E29">
            <v>2.75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2.6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28.6</v>
          </cell>
        </row>
        <row r="32">
          <cell r="B32">
            <v>1</v>
          </cell>
          <cell r="C32">
            <v>4</v>
          </cell>
          <cell r="D32">
            <v>1</v>
          </cell>
          <cell r="E32">
            <v>3.5</v>
          </cell>
          <cell r="F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2.6</v>
          </cell>
          <cell r="F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36.4</v>
          </cell>
        </row>
        <row r="35">
          <cell r="B35">
            <v>1</v>
          </cell>
          <cell r="C35">
            <v>4</v>
          </cell>
          <cell r="D35">
            <v>1</v>
          </cell>
          <cell r="E35">
            <v>7</v>
          </cell>
          <cell r="F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2.4</v>
          </cell>
          <cell r="F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67.2</v>
          </cell>
        </row>
        <row r="38">
          <cell r="B38">
            <v>1</v>
          </cell>
          <cell r="C38">
            <v>4</v>
          </cell>
          <cell r="D38">
            <v>1</v>
          </cell>
          <cell r="E38">
            <v>23.980000000000004</v>
          </cell>
          <cell r="F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2.4</v>
          </cell>
          <cell r="F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230.21</v>
          </cell>
        </row>
        <row r="41">
          <cell r="B41">
            <v>1</v>
          </cell>
          <cell r="C41">
            <v>4</v>
          </cell>
          <cell r="D41">
            <v>1</v>
          </cell>
          <cell r="E41">
            <v>3.84</v>
          </cell>
          <cell r="F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2.4</v>
          </cell>
          <cell r="F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36.86</v>
          </cell>
        </row>
        <row r="44">
          <cell r="B44">
            <v>1</v>
          </cell>
          <cell r="C44">
            <v>4</v>
          </cell>
          <cell r="D44">
            <v>1</v>
          </cell>
          <cell r="E44">
            <v>1.95</v>
          </cell>
          <cell r="F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2.6</v>
          </cell>
          <cell r="F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20.28</v>
          </cell>
        </row>
        <row r="47">
          <cell r="B47">
            <v>1</v>
          </cell>
          <cell r="C47">
            <v>4</v>
          </cell>
          <cell r="D47">
            <v>1</v>
          </cell>
          <cell r="E47">
            <v>4.78</v>
          </cell>
          <cell r="F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2.6</v>
          </cell>
          <cell r="F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49.71</v>
          </cell>
        </row>
        <row r="50">
          <cell r="B50">
            <v>1</v>
          </cell>
          <cell r="C50">
            <v>4</v>
          </cell>
          <cell r="D50">
            <v>1</v>
          </cell>
          <cell r="E50">
            <v>14.18</v>
          </cell>
          <cell r="F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2.6</v>
          </cell>
          <cell r="F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147.47</v>
          </cell>
        </row>
        <row r="53">
          <cell r="B53">
            <v>1</v>
          </cell>
          <cell r="C53">
            <v>4</v>
          </cell>
          <cell r="D53">
            <v>1</v>
          </cell>
          <cell r="E53">
            <v>9.56</v>
          </cell>
          <cell r="F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2.4</v>
          </cell>
          <cell r="F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91.78</v>
          </cell>
        </row>
        <row r="56">
          <cell r="B56">
            <v>1</v>
          </cell>
          <cell r="C56">
            <v>3</v>
          </cell>
          <cell r="D56">
            <v>1</v>
          </cell>
          <cell r="E56">
            <v>26.33</v>
          </cell>
          <cell r="F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0.9</v>
          </cell>
          <cell r="F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71.09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B60">
            <v>-1</v>
          </cell>
          <cell r="C60">
            <v>4</v>
          </cell>
          <cell r="D60">
            <v>6</v>
          </cell>
          <cell r="E60">
            <v>0.6</v>
          </cell>
          <cell r="F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0.6</v>
          </cell>
          <cell r="F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-8.64</v>
          </cell>
        </row>
        <row r="63">
          <cell r="B63">
            <v>-1</v>
          </cell>
          <cell r="C63">
            <v>4</v>
          </cell>
          <cell r="D63">
            <v>5</v>
          </cell>
          <cell r="E63">
            <v>1</v>
          </cell>
          <cell r="F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1.5</v>
          </cell>
          <cell r="F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-30</v>
          </cell>
        </row>
        <row r="66">
          <cell r="B66">
            <v>-1</v>
          </cell>
          <cell r="C66">
            <v>4</v>
          </cell>
          <cell r="D66">
            <v>9</v>
          </cell>
          <cell r="E66">
            <v>1.2</v>
          </cell>
          <cell r="F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1.5</v>
          </cell>
          <cell r="F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-64.8</v>
          </cell>
        </row>
        <row r="69">
          <cell r="B69">
            <v>-1</v>
          </cell>
          <cell r="C69">
            <v>4</v>
          </cell>
          <cell r="D69">
            <v>6</v>
          </cell>
          <cell r="E69">
            <v>1.5</v>
          </cell>
          <cell r="F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1.5</v>
          </cell>
          <cell r="F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-54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B73">
            <v>1</v>
          </cell>
          <cell r="C73">
            <v>1</v>
          </cell>
          <cell r="D73">
            <v>2</v>
          </cell>
          <cell r="E73">
            <v>8.2</v>
          </cell>
          <cell r="F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2.58</v>
          </cell>
          <cell r="F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42.31</v>
          </cell>
        </row>
        <row r="76">
          <cell r="B76">
            <v>1</v>
          </cell>
          <cell r="C76">
            <v>1</v>
          </cell>
          <cell r="D76">
            <v>1</v>
          </cell>
          <cell r="E76">
            <v>3.83</v>
          </cell>
          <cell r="F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2.58</v>
          </cell>
          <cell r="F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9.88</v>
          </cell>
        </row>
        <row r="79">
          <cell r="B79">
            <v>1</v>
          </cell>
          <cell r="C79">
            <v>1</v>
          </cell>
          <cell r="D79">
            <v>1</v>
          </cell>
          <cell r="E79">
            <v>4.1</v>
          </cell>
          <cell r="F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2.58</v>
          </cell>
          <cell r="F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10.58</v>
          </cell>
        </row>
        <row r="82">
          <cell r="B82">
            <v>1</v>
          </cell>
          <cell r="C82">
            <v>1</v>
          </cell>
          <cell r="D82">
            <v>2</v>
          </cell>
          <cell r="E82">
            <v>0.53</v>
          </cell>
          <cell r="F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2.58</v>
          </cell>
          <cell r="F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2.73</v>
          </cell>
        </row>
        <row r="85">
          <cell r="B85">
            <v>1</v>
          </cell>
          <cell r="C85">
            <v>1</v>
          </cell>
          <cell r="D85">
            <v>2</v>
          </cell>
          <cell r="E85">
            <v>8.14</v>
          </cell>
          <cell r="F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2.58</v>
          </cell>
          <cell r="F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42</v>
          </cell>
        </row>
        <row r="88">
          <cell r="B88">
            <v>1</v>
          </cell>
          <cell r="C88">
            <v>1</v>
          </cell>
          <cell r="D88">
            <v>2</v>
          </cell>
          <cell r="E88">
            <v>4.409999999999999</v>
          </cell>
          <cell r="F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2.58</v>
          </cell>
          <cell r="F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22.76</v>
          </cell>
        </row>
        <row r="91">
          <cell r="B91">
            <v>1</v>
          </cell>
          <cell r="C91">
            <v>1</v>
          </cell>
          <cell r="D91">
            <v>1</v>
          </cell>
          <cell r="E91">
            <v>2.75</v>
          </cell>
          <cell r="F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2.88</v>
          </cell>
          <cell r="F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7.92</v>
          </cell>
        </row>
        <row r="94">
          <cell r="B94">
            <v>1</v>
          </cell>
          <cell r="C94">
            <v>1</v>
          </cell>
          <cell r="D94">
            <v>1</v>
          </cell>
          <cell r="E94">
            <v>3.5</v>
          </cell>
          <cell r="F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2.88</v>
          </cell>
          <cell r="F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10.08</v>
          </cell>
        </row>
        <row r="97">
          <cell r="B97">
            <v>1</v>
          </cell>
          <cell r="C97">
            <v>1</v>
          </cell>
          <cell r="D97">
            <v>1</v>
          </cell>
          <cell r="E97">
            <v>6.6</v>
          </cell>
          <cell r="F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2.58</v>
          </cell>
          <cell r="F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17.03</v>
          </cell>
        </row>
        <row r="100">
          <cell r="B100">
            <v>1</v>
          </cell>
          <cell r="C100">
            <v>1</v>
          </cell>
          <cell r="D100">
            <v>1</v>
          </cell>
          <cell r="E100">
            <v>20.93</v>
          </cell>
          <cell r="F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2.58</v>
          </cell>
          <cell r="F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54</v>
          </cell>
        </row>
        <row r="103">
          <cell r="B103">
            <v>1</v>
          </cell>
          <cell r="C103">
            <v>1</v>
          </cell>
          <cell r="D103">
            <v>1</v>
          </cell>
          <cell r="E103">
            <v>3.06</v>
          </cell>
          <cell r="F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2.88</v>
          </cell>
          <cell r="F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8.81</v>
          </cell>
        </row>
        <row r="106">
          <cell r="B106">
            <v>1</v>
          </cell>
          <cell r="C106">
            <v>1</v>
          </cell>
          <cell r="D106">
            <v>1</v>
          </cell>
          <cell r="E106">
            <v>3.84</v>
          </cell>
          <cell r="F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2.58</v>
          </cell>
          <cell r="F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9.91</v>
          </cell>
        </row>
        <row r="109">
          <cell r="B109">
            <v>1</v>
          </cell>
          <cell r="C109">
            <v>1</v>
          </cell>
          <cell r="D109">
            <v>1</v>
          </cell>
          <cell r="E109">
            <v>1.95</v>
          </cell>
          <cell r="F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2.88</v>
          </cell>
          <cell r="F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5.62</v>
          </cell>
        </row>
        <row r="112">
          <cell r="B112">
            <v>1</v>
          </cell>
          <cell r="C112">
            <v>1</v>
          </cell>
          <cell r="D112">
            <v>1</v>
          </cell>
          <cell r="E112">
            <v>4.78</v>
          </cell>
          <cell r="F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2.58</v>
          </cell>
          <cell r="F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12.33</v>
          </cell>
        </row>
        <row r="115">
          <cell r="B115">
            <v>1</v>
          </cell>
          <cell r="C115">
            <v>1</v>
          </cell>
          <cell r="D115">
            <v>1</v>
          </cell>
          <cell r="E115">
            <v>14.18</v>
          </cell>
          <cell r="F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2.58</v>
          </cell>
          <cell r="F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36.58</v>
          </cell>
        </row>
        <row r="118">
          <cell r="B118">
            <v>1</v>
          </cell>
          <cell r="C118">
            <v>1</v>
          </cell>
          <cell r="D118">
            <v>1</v>
          </cell>
          <cell r="E118">
            <v>9.56</v>
          </cell>
          <cell r="F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2.58</v>
          </cell>
          <cell r="F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24.66</v>
          </cell>
        </row>
        <row r="121">
          <cell r="B121">
            <v>1</v>
          </cell>
          <cell r="C121">
            <v>1</v>
          </cell>
          <cell r="D121">
            <v>1</v>
          </cell>
          <cell r="E121">
            <v>26.33</v>
          </cell>
          <cell r="F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0.9</v>
          </cell>
          <cell r="F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23.7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B125">
            <v>-1</v>
          </cell>
          <cell r="C125">
            <v>1</v>
          </cell>
          <cell r="D125">
            <v>6</v>
          </cell>
          <cell r="E125">
            <v>0.6</v>
          </cell>
          <cell r="F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0.6</v>
          </cell>
          <cell r="F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-2.16</v>
          </cell>
        </row>
        <row r="128">
          <cell r="B128">
            <v>-1</v>
          </cell>
          <cell r="C128">
            <v>1</v>
          </cell>
          <cell r="D128">
            <v>5</v>
          </cell>
          <cell r="E128">
            <v>1</v>
          </cell>
          <cell r="F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1.5</v>
          </cell>
          <cell r="F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-7.5</v>
          </cell>
        </row>
        <row r="131">
          <cell r="B131">
            <v>-1</v>
          </cell>
          <cell r="C131">
            <v>1</v>
          </cell>
          <cell r="D131">
            <v>9</v>
          </cell>
          <cell r="E131">
            <v>1.2</v>
          </cell>
          <cell r="F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1.5</v>
          </cell>
          <cell r="F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-16.2</v>
          </cell>
        </row>
        <row r="134">
          <cell r="B134">
            <v>-1</v>
          </cell>
          <cell r="C134">
            <v>1</v>
          </cell>
          <cell r="D134">
            <v>6</v>
          </cell>
          <cell r="E134">
            <v>1.5</v>
          </cell>
          <cell r="F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1.5</v>
          </cell>
          <cell r="F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-13.5</v>
          </cell>
        </row>
        <row r="137">
          <cell r="A137" t="str">
            <v>B2.1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1405.0899999999997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B141">
            <v>1</v>
          </cell>
          <cell r="C141">
            <v>4</v>
          </cell>
          <cell r="D141">
            <v>1</v>
          </cell>
          <cell r="E141">
            <v>2.25</v>
          </cell>
          <cell r="F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2.6</v>
          </cell>
          <cell r="F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23.4</v>
          </cell>
        </row>
        <row r="144">
          <cell r="B144">
            <v>1</v>
          </cell>
          <cell r="C144">
            <v>4</v>
          </cell>
          <cell r="D144">
            <v>2</v>
          </cell>
          <cell r="E144">
            <v>3.0700000000000003</v>
          </cell>
          <cell r="F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2.6</v>
          </cell>
          <cell r="F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63.86</v>
          </cell>
        </row>
        <row r="147">
          <cell r="B147">
            <v>1</v>
          </cell>
          <cell r="C147">
            <v>4</v>
          </cell>
          <cell r="D147">
            <v>2</v>
          </cell>
          <cell r="E147">
            <v>1.55</v>
          </cell>
          <cell r="F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2.4</v>
          </cell>
          <cell r="F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29.76</v>
          </cell>
        </row>
        <row r="150">
          <cell r="B150">
            <v>1</v>
          </cell>
          <cell r="C150">
            <v>4</v>
          </cell>
          <cell r="D150">
            <v>1</v>
          </cell>
          <cell r="E150">
            <v>4.11</v>
          </cell>
          <cell r="F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2.6</v>
          </cell>
          <cell r="F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42.74</v>
          </cell>
        </row>
        <row r="153">
          <cell r="B153">
            <v>1</v>
          </cell>
          <cell r="C153">
            <v>4</v>
          </cell>
          <cell r="D153">
            <v>1</v>
          </cell>
          <cell r="E153">
            <v>2.9000000000000004</v>
          </cell>
          <cell r="F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2.6</v>
          </cell>
          <cell r="F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30.16</v>
          </cell>
        </row>
        <row r="156">
          <cell r="B156">
            <v>1</v>
          </cell>
          <cell r="C156">
            <v>4</v>
          </cell>
          <cell r="D156">
            <v>1</v>
          </cell>
          <cell r="E156">
            <v>2.25</v>
          </cell>
          <cell r="F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2.4</v>
          </cell>
          <cell r="F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21.6</v>
          </cell>
        </row>
        <row r="159">
          <cell r="B159">
            <v>1</v>
          </cell>
          <cell r="C159">
            <v>4</v>
          </cell>
          <cell r="D159">
            <v>1</v>
          </cell>
          <cell r="E159">
            <v>2.99</v>
          </cell>
          <cell r="F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2.6</v>
          </cell>
          <cell r="F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31.1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B163">
            <v>1</v>
          </cell>
          <cell r="C163">
            <v>1</v>
          </cell>
          <cell r="D163">
            <v>1</v>
          </cell>
          <cell r="E163">
            <v>2.25</v>
          </cell>
          <cell r="F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2.88</v>
          </cell>
          <cell r="F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6.48</v>
          </cell>
        </row>
        <row r="166">
          <cell r="B166">
            <v>1</v>
          </cell>
          <cell r="C166">
            <v>1</v>
          </cell>
          <cell r="D166">
            <v>2</v>
          </cell>
          <cell r="E166">
            <v>5.5</v>
          </cell>
          <cell r="F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2.88</v>
          </cell>
          <cell r="F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31.68</v>
          </cell>
        </row>
        <row r="169">
          <cell r="B169">
            <v>1</v>
          </cell>
          <cell r="C169">
            <v>1</v>
          </cell>
          <cell r="D169">
            <v>2</v>
          </cell>
          <cell r="E169">
            <v>1.55</v>
          </cell>
          <cell r="F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2.58</v>
          </cell>
          <cell r="F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8</v>
          </cell>
        </row>
        <row r="172">
          <cell r="B172">
            <v>1</v>
          </cell>
          <cell r="C172">
            <v>1</v>
          </cell>
          <cell r="D172">
            <v>1</v>
          </cell>
          <cell r="E172">
            <v>8.110000000000001</v>
          </cell>
          <cell r="F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2.88</v>
          </cell>
          <cell r="F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23.36</v>
          </cell>
        </row>
        <row r="175">
          <cell r="B175">
            <v>1</v>
          </cell>
          <cell r="C175">
            <v>1</v>
          </cell>
          <cell r="D175">
            <v>1</v>
          </cell>
          <cell r="E175">
            <v>9.65</v>
          </cell>
          <cell r="F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2.88</v>
          </cell>
          <cell r="F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27.79</v>
          </cell>
        </row>
        <row r="178">
          <cell r="B178">
            <v>1</v>
          </cell>
          <cell r="C178">
            <v>1</v>
          </cell>
          <cell r="D178">
            <v>1</v>
          </cell>
          <cell r="E178">
            <v>2.25</v>
          </cell>
          <cell r="F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2.58</v>
          </cell>
          <cell r="F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5.81</v>
          </cell>
        </row>
        <row r="181">
          <cell r="B181">
            <v>1</v>
          </cell>
          <cell r="C181">
            <v>1</v>
          </cell>
          <cell r="D181">
            <v>1</v>
          </cell>
          <cell r="E181">
            <v>16.849999999999998</v>
          </cell>
          <cell r="F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2.88</v>
          </cell>
          <cell r="F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48.53</v>
          </cell>
        </row>
        <row r="184">
          <cell r="A184" t="str">
            <v>B2.3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394.27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lock Summary"/>
      <sheetName val="Summary"/>
      <sheetName val="Sub Structure BC = 200"/>
      <sheetName val="Ar &amp; St"/>
      <sheetName val="E-1 200kp Res. Sub St."/>
      <sheetName val="E1 Excavation data"/>
      <sheetName val="Eshetu Y. E1trench&amp;masonary "/>
      <sheetName val="RB E-1 200kp Res. Sub St."/>
      <sheetName val="E-1 200kp  Sup St."/>
      <sheetName val="RB E-1 200kp Res. Super St."/>
      <sheetName val="E-1 Block Work Residence"/>
    </sheetNames>
    <sheetDataSet>
      <sheetData sheetId="10">
        <row r="1">
          <cell r="A1">
            <v>0</v>
          </cell>
          <cell r="B1" t="str">
            <v>Project: Low Cost Housing Development Project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2">
          <cell r="A2">
            <v>0</v>
          </cell>
          <cell r="B2" t="str">
            <v>Location: Jemmo II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</row>
        <row r="3">
          <cell r="A3">
            <v>0</v>
          </cell>
          <cell r="B3" t="str">
            <v>Client: Nifasilk Lafto Sub-City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A4">
            <v>0</v>
          </cell>
          <cell r="B4" t="str">
            <v>Contractor: ESHETU YIRDAW B.C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A5">
            <v>0</v>
          </cell>
          <cell r="B5" t="str">
            <v>Consultant: MGM Consult PLC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A6" t="str">
            <v>Code</v>
          </cell>
          <cell r="B6" t="str">
            <v>Timizing</v>
          </cell>
          <cell r="C6">
            <v>0</v>
          </cell>
          <cell r="D6">
            <v>0</v>
          </cell>
          <cell r="E6" t="str">
            <v>Dimension</v>
          </cell>
          <cell r="F6" t="str">
            <v>Qty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1</v>
          </cell>
          <cell r="C11">
            <v>4</v>
          </cell>
          <cell r="D11">
            <v>2</v>
          </cell>
          <cell r="E11">
            <v>8.2</v>
          </cell>
          <cell r="F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2.4</v>
          </cell>
          <cell r="F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157.44</v>
          </cell>
        </row>
        <row r="14">
          <cell r="B14">
            <v>1</v>
          </cell>
          <cell r="C14">
            <v>4</v>
          </cell>
          <cell r="D14">
            <v>1</v>
          </cell>
          <cell r="E14">
            <v>3.83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2.4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36.77</v>
          </cell>
        </row>
        <row r="17">
          <cell r="B17">
            <v>1</v>
          </cell>
          <cell r="C17">
            <v>4</v>
          </cell>
          <cell r="D17">
            <v>1</v>
          </cell>
          <cell r="E17">
            <v>4.1</v>
          </cell>
          <cell r="F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2.4</v>
          </cell>
          <cell r="F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39.36</v>
          </cell>
        </row>
        <row r="20">
          <cell r="B20">
            <v>1</v>
          </cell>
          <cell r="C20">
            <v>4</v>
          </cell>
          <cell r="D20">
            <v>2</v>
          </cell>
          <cell r="E20">
            <v>0.33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2.6</v>
          </cell>
          <cell r="F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6.86</v>
          </cell>
        </row>
        <row r="23">
          <cell r="B23">
            <v>1</v>
          </cell>
          <cell r="C23">
            <v>4</v>
          </cell>
          <cell r="D23">
            <v>2</v>
          </cell>
          <cell r="E23">
            <v>8.14</v>
          </cell>
          <cell r="F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2.4</v>
          </cell>
          <cell r="F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156.29</v>
          </cell>
        </row>
        <row r="26">
          <cell r="B26">
            <v>1</v>
          </cell>
          <cell r="C26">
            <v>4</v>
          </cell>
          <cell r="D26">
            <v>2</v>
          </cell>
          <cell r="E26">
            <v>4.409999999999999</v>
          </cell>
          <cell r="F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2.4</v>
          </cell>
          <cell r="F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84.67</v>
          </cell>
        </row>
        <row r="29">
          <cell r="B29">
            <v>1</v>
          </cell>
          <cell r="C29">
            <v>4</v>
          </cell>
          <cell r="D29">
            <v>1</v>
          </cell>
          <cell r="E29">
            <v>2.75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2.6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28.6</v>
          </cell>
        </row>
        <row r="32">
          <cell r="B32">
            <v>1</v>
          </cell>
          <cell r="C32">
            <v>4</v>
          </cell>
          <cell r="D32">
            <v>1</v>
          </cell>
          <cell r="E32">
            <v>3.5</v>
          </cell>
          <cell r="F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2.6</v>
          </cell>
          <cell r="F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36.4</v>
          </cell>
        </row>
        <row r="35">
          <cell r="B35">
            <v>1</v>
          </cell>
          <cell r="C35">
            <v>4</v>
          </cell>
          <cell r="D35">
            <v>1</v>
          </cell>
          <cell r="E35">
            <v>7</v>
          </cell>
          <cell r="F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2.4</v>
          </cell>
          <cell r="F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67.2</v>
          </cell>
        </row>
        <row r="38">
          <cell r="B38">
            <v>1</v>
          </cell>
          <cell r="C38">
            <v>4</v>
          </cell>
          <cell r="D38">
            <v>1</v>
          </cell>
          <cell r="E38">
            <v>23.980000000000004</v>
          </cell>
          <cell r="F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2.4</v>
          </cell>
          <cell r="F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230.21</v>
          </cell>
        </row>
        <row r="41">
          <cell r="B41">
            <v>1</v>
          </cell>
          <cell r="C41">
            <v>4</v>
          </cell>
          <cell r="D41">
            <v>1</v>
          </cell>
          <cell r="E41">
            <v>3.84</v>
          </cell>
          <cell r="F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2.4</v>
          </cell>
          <cell r="F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36.86</v>
          </cell>
        </row>
        <row r="44">
          <cell r="B44">
            <v>1</v>
          </cell>
          <cell r="C44">
            <v>4</v>
          </cell>
          <cell r="D44">
            <v>1</v>
          </cell>
          <cell r="E44">
            <v>1.95</v>
          </cell>
          <cell r="F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2.6</v>
          </cell>
          <cell r="F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20.28</v>
          </cell>
        </row>
        <row r="47">
          <cell r="B47">
            <v>1</v>
          </cell>
          <cell r="C47">
            <v>4</v>
          </cell>
          <cell r="D47">
            <v>1</v>
          </cell>
          <cell r="E47">
            <v>4.78</v>
          </cell>
          <cell r="F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2.6</v>
          </cell>
          <cell r="F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49.71</v>
          </cell>
        </row>
        <row r="50">
          <cell r="B50">
            <v>1</v>
          </cell>
          <cell r="C50">
            <v>4</v>
          </cell>
          <cell r="D50">
            <v>1</v>
          </cell>
          <cell r="E50">
            <v>14.18</v>
          </cell>
          <cell r="F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2.6</v>
          </cell>
          <cell r="F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147.47</v>
          </cell>
        </row>
        <row r="53">
          <cell r="B53">
            <v>1</v>
          </cell>
          <cell r="C53">
            <v>4</v>
          </cell>
          <cell r="D53">
            <v>1</v>
          </cell>
          <cell r="E53">
            <v>9.56</v>
          </cell>
          <cell r="F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2.4</v>
          </cell>
          <cell r="F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91.78</v>
          </cell>
        </row>
        <row r="56">
          <cell r="B56">
            <v>1</v>
          </cell>
          <cell r="C56">
            <v>4</v>
          </cell>
          <cell r="D56">
            <v>1</v>
          </cell>
          <cell r="E56">
            <v>26.33</v>
          </cell>
          <cell r="F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0.9</v>
          </cell>
          <cell r="F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94.79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B60">
            <v>-1</v>
          </cell>
          <cell r="C60">
            <v>4</v>
          </cell>
          <cell r="D60">
            <v>6</v>
          </cell>
          <cell r="E60">
            <v>0.6</v>
          </cell>
          <cell r="F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0.6</v>
          </cell>
          <cell r="F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-8.64</v>
          </cell>
        </row>
        <row r="63">
          <cell r="B63">
            <v>-1</v>
          </cell>
          <cell r="C63">
            <v>4</v>
          </cell>
          <cell r="D63">
            <v>5</v>
          </cell>
          <cell r="E63">
            <v>1</v>
          </cell>
          <cell r="F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1.5</v>
          </cell>
          <cell r="F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-30</v>
          </cell>
        </row>
        <row r="66">
          <cell r="B66">
            <v>-1</v>
          </cell>
          <cell r="C66">
            <v>4</v>
          </cell>
          <cell r="D66">
            <v>9</v>
          </cell>
          <cell r="E66">
            <v>1.2</v>
          </cell>
          <cell r="F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1.5</v>
          </cell>
          <cell r="F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-64.8</v>
          </cell>
        </row>
        <row r="69">
          <cell r="B69">
            <v>-1</v>
          </cell>
          <cell r="C69">
            <v>4</v>
          </cell>
          <cell r="D69">
            <v>6</v>
          </cell>
          <cell r="E69">
            <v>1.5</v>
          </cell>
          <cell r="F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1.5</v>
          </cell>
          <cell r="F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-54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B73">
            <v>1</v>
          </cell>
          <cell r="C73">
            <v>1</v>
          </cell>
          <cell r="D73">
            <v>2</v>
          </cell>
          <cell r="E73">
            <v>8.2</v>
          </cell>
          <cell r="F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2.58</v>
          </cell>
          <cell r="F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42.31</v>
          </cell>
        </row>
        <row r="76">
          <cell r="B76">
            <v>1</v>
          </cell>
          <cell r="C76">
            <v>1</v>
          </cell>
          <cell r="D76">
            <v>1</v>
          </cell>
          <cell r="E76">
            <v>3.83</v>
          </cell>
          <cell r="F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2.58</v>
          </cell>
          <cell r="F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9.88</v>
          </cell>
        </row>
        <row r="79">
          <cell r="B79">
            <v>1</v>
          </cell>
          <cell r="C79">
            <v>1</v>
          </cell>
          <cell r="D79">
            <v>1</v>
          </cell>
          <cell r="E79">
            <v>4.1</v>
          </cell>
          <cell r="F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2.58</v>
          </cell>
          <cell r="F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10.58</v>
          </cell>
        </row>
        <row r="82">
          <cell r="B82">
            <v>1</v>
          </cell>
          <cell r="C82">
            <v>1</v>
          </cell>
          <cell r="D82">
            <v>2</v>
          </cell>
          <cell r="E82">
            <v>0.53</v>
          </cell>
          <cell r="F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2.58</v>
          </cell>
          <cell r="F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2.73</v>
          </cell>
        </row>
        <row r="85">
          <cell r="B85">
            <v>1</v>
          </cell>
          <cell r="C85">
            <v>1</v>
          </cell>
          <cell r="D85">
            <v>2</v>
          </cell>
          <cell r="E85">
            <v>8.14</v>
          </cell>
          <cell r="F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2.58</v>
          </cell>
          <cell r="F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42</v>
          </cell>
        </row>
        <row r="88">
          <cell r="B88">
            <v>1</v>
          </cell>
          <cell r="C88">
            <v>1</v>
          </cell>
          <cell r="D88">
            <v>2</v>
          </cell>
          <cell r="E88">
            <v>4.409999999999999</v>
          </cell>
          <cell r="F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2.58</v>
          </cell>
          <cell r="F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22.76</v>
          </cell>
        </row>
        <row r="91">
          <cell r="B91">
            <v>1</v>
          </cell>
          <cell r="C91">
            <v>1</v>
          </cell>
          <cell r="D91">
            <v>1</v>
          </cell>
          <cell r="E91">
            <v>2.75</v>
          </cell>
          <cell r="F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2.88</v>
          </cell>
          <cell r="F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7.92</v>
          </cell>
        </row>
        <row r="94">
          <cell r="B94">
            <v>1</v>
          </cell>
          <cell r="C94">
            <v>1</v>
          </cell>
          <cell r="D94">
            <v>1</v>
          </cell>
          <cell r="E94">
            <v>3.5</v>
          </cell>
          <cell r="F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2.88</v>
          </cell>
          <cell r="F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10.08</v>
          </cell>
        </row>
        <row r="97">
          <cell r="B97">
            <v>1</v>
          </cell>
          <cell r="C97">
            <v>1</v>
          </cell>
          <cell r="D97">
            <v>1</v>
          </cell>
          <cell r="E97">
            <v>6.6</v>
          </cell>
          <cell r="F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2.58</v>
          </cell>
          <cell r="F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17.03</v>
          </cell>
        </row>
        <row r="100">
          <cell r="B100">
            <v>1</v>
          </cell>
          <cell r="C100">
            <v>1</v>
          </cell>
          <cell r="D100">
            <v>1</v>
          </cell>
          <cell r="E100">
            <v>20.93</v>
          </cell>
          <cell r="F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2.58</v>
          </cell>
          <cell r="F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54</v>
          </cell>
        </row>
        <row r="103">
          <cell r="B103">
            <v>1</v>
          </cell>
          <cell r="C103">
            <v>1</v>
          </cell>
          <cell r="D103">
            <v>1</v>
          </cell>
          <cell r="E103">
            <v>3.06</v>
          </cell>
          <cell r="F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2.88</v>
          </cell>
          <cell r="F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8.81</v>
          </cell>
        </row>
        <row r="106">
          <cell r="B106">
            <v>1</v>
          </cell>
          <cell r="C106">
            <v>1</v>
          </cell>
          <cell r="D106">
            <v>1</v>
          </cell>
          <cell r="E106">
            <v>3.84</v>
          </cell>
          <cell r="F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2.58</v>
          </cell>
          <cell r="F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9.91</v>
          </cell>
        </row>
        <row r="109">
          <cell r="B109">
            <v>1</v>
          </cell>
          <cell r="C109">
            <v>1</v>
          </cell>
          <cell r="D109">
            <v>1</v>
          </cell>
          <cell r="E109">
            <v>1.95</v>
          </cell>
          <cell r="F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2.88</v>
          </cell>
          <cell r="F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5.62</v>
          </cell>
        </row>
        <row r="112">
          <cell r="B112">
            <v>1</v>
          </cell>
          <cell r="C112">
            <v>1</v>
          </cell>
          <cell r="D112">
            <v>1</v>
          </cell>
          <cell r="E112">
            <v>4.78</v>
          </cell>
          <cell r="F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2.58</v>
          </cell>
          <cell r="F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12.33</v>
          </cell>
        </row>
        <row r="115">
          <cell r="B115">
            <v>1</v>
          </cell>
          <cell r="C115">
            <v>1</v>
          </cell>
          <cell r="D115">
            <v>1</v>
          </cell>
          <cell r="E115">
            <v>14.18</v>
          </cell>
          <cell r="F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2.58</v>
          </cell>
          <cell r="F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36.58</v>
          </cell>
        </row>
        <row r="118">
          <cell r="B118">
            <v>1</v>
          </cell>
          <cell r="C118">
            <v>1</v>
          </cell>
          <cell r="D118">
            <v>1</v>
          </cell>
          <cell r="E118">
            <v>9.56</v>
          </cell>
          <cell r="F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2.58</v>
          </cell>
          <cell r="F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24.66</v>
          </cell>
        </row>
        <row r="121">
          <cell r="B121">
            <v>1</v>
          </cell>
          <cell r="C121">
            <v>1</v>
          </cell>
          <cell r="D121">
            <v>1</v>
          </cell>
          <cell r="E121">
            <v>26.33</v>
          </cell>
          <cell r="F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0.9</v>
          </cell>
          <cell r="F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23.7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B125">
            <v>-1</v>
          </cell>
          <cell r="C125">
            <v>1</v>
          </cell>
          <cell r="D125">
            <v>6</v>
          </cell>
          <cell r="E125">
            <v>0.6</v>
          </cell>
          <cell r="F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0.6</v>
          </cell>
          <cell r="F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-2.16</v>
          </cell>
        </row>
        <row r="128">
          <cell r="B128">
            <v>-1</v>
          </cell>
          <cell r="C128">
            <v>1</v>
          </cell>
          <cell r="D128">
            <v>5</v>
          </cell>
          <cell r="E128">
            <v>1</v>
          </cell>
          <cell r="F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1.5</v>
          </cell>
          <cell r="F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-7.5</v>
          </cell>
        </row>
        <row r="131">
          <cell r="B131">
            <v>-1</v>
          </cell>
          <cell r="C131">
            <v>1</v>
          </cell>
          <cell r="D131">
            <v>9</v>
          </cell>
          <cell r="E131">
            <v>1.2</v>
          </cell>
          <cell r="F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1.5</v>
          </cell>
          <cell r="F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-16.2</v>
          </cell>
        </row>
        <row r="134">
          <cell r="B134">
            <v>-1</v>
          </cell>
          <cell r="C134">
            <v>1</v>
          </cell>
          <cell r="D134">
            <v>6</v>
          </cell>
          <cell r="E134">
            <v>1.5</v>
          </cell>
          <cell r="F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1.5</v>
          </cell>
          <cell r="F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-13.5</v>
          </cell>
        </row>
        <row r="137">
          <cell r="A137" t="str">
            <v>B2.1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1428.7899999999997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B141">
            <v>1</v>
          </cell>
          <cell r="C141">
            <v>4</v>
          </cell>
          <cell r="D141">
            <v>1</v>
          </cell>
          <cell r="E141">
            <v>2.25</v>
          </cell>
          <cell r="F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2.6</v>
          </cell>
          <cell r="F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23.4</v>
          </cell>
        </row>
        <row r="144">
          <cell r="B144">
            <v>1</v>
          </cell>
          <cell r="C144">
            <v>4</v>
          </cell>
          <cell r="D144">
            <v>2</v>
          </cell>
          <cell r="E144">
            <v>3.0700000000000003</v>
          </cell>
          <cell r="F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2.6</v>
          </cell>
          <cell r="F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63.86</v>
          </cell>
        </row>
        <row r="147">
          <cell r="B147">
            <v>1</v>
          </cell>
          <cell r="C147">
            <v>4</v>
          </cell>
          <cell r="D147">
            <v>2</v>
          </cell>
          <cell r="E147">
            <v>1.55</v>
          </cell>
          <cell r="F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2.4</v>
          </cell>
          <cell r="F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29.76</v>
          </cell>
        </row>
        <row r="150">
          <cell r="B150">
            <v>1</v>
          </cell>
          <cell r="C150">
            <v>4</v>
          </cell>
          <cell r="D150">
            <v>1</v>
          </cell>
          <cell r="E150">
            <v>4.11</v>
          </cell>
          <cell r="F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2.6</v>
          </cell>
          <cell r="F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42.74</v>
          </cell>
        </row>
        <row r="153">
          <cell r="B153">
            <v>1</v>
          </cell>
          <cell r="C153">
            <v>4</v>
          </cell>
          <cell r="D153">
            <v>1</v>
          </cell>
          <cell r="E153">
            <v>2.9000000000000004</v>
          </cell>
          <cell r="F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2.6</v>
          </cell>
          <cell r="F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30.16</v>
          </cell>
        </row>
        <row r="156">
          <cell r="B156">
            <v>1</v>
          </cell>
          <cell r="C156">
            <v>4</v>
          </cell>
          <cell r="D156">
            <v>1</v>
          </cell>
          <cell r="E156">
            <v>2.25</v>
          </cell>
          <cell r="F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2.4</v>
          </cell>
          <cell r="F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21.6</v>
          </cell>
        </row>
        <row r="159">
          <cell r="B159">
            <v>1</v>
          </cell>
          <cell r="C159">
            <v>4</v>
          </cell>
          <cell r="D159">
            <v>1</v>
          </cell>
          <cell r="E159">
            <v>2.99</v>
          </cell>
          <cell r="F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2.6</v>
          </cell>
          <cell r="F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31.1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B163">
            <v>1</v>
          </cell>
          <cell r="C163">
            <v>1</v>
          </cell>
          <cell r="D163">
            <v>1</v>
          </cell>
          <cell r="E163">
            <v>2.25</v>
          </cell>
          <cell r="F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2.88</v>
          </cell>
          <cell r="F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6.48</v>
          </cell>
        </row>
        <row r="166">
          <cell r="B166">
            <v>1</v>
          </cell>
          <cell r="C166">
            <v>1</v>
          </cell>
          <cell r="D166">
            <v>2</v>
          </cell>
          <cell r="E166">
            <v>5.5</v>
          </cell>
          <cell r="F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2.88</v>
          </cell>
          <cell r="F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31.68</v>
          </cell>
        </row>
        <row r="169">
          <cell r="B169">
            <v>1</v>
          </cell>
          <cell r="C169">
            <v>1</v>
          </cell>
          <cell r="D169">
            <v>2</v>
          </cell>
          <cell r="E169">
            <v>1.55</v>
          </cell>
          <cell r="F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2.58</v>
          </cell>
          <cell r="F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8</v>
          </cell>
        </row>
        <row r="172">
          <cell r="B172">
            <v>1</v>
          </cell>
          <cell r="C172">
            <v>1</v>
          </cell>
          <cell r="D172">
            <v>1</v>
          </cell>
          <cell r="E172">
            <v>8.110000000000001</v>
          </cell>
          <cell r="F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2.88</v>
          </cell>
          <cell r="F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23.36</v>
          </cell>
        </row>
        <row r="175">
          <cell r="B175">
            <v>1</v>
          </cell>
          <cell r="C175">
            <v>1</v>
          </cell>
          <cell r="D175">
            <v>1</v>
          </cell>
          <cell r="E175">
            <v>9.65</v>
          </cell>
          <cell r="F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2.88</v>
          </cell>
          <cell r="F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27.79</v>
          </cell>
        </row>
        <row r="178">
          <cell r="B178">
            <v>1</v>
          </cell>
          <cell r="C178">
            <v>1</v>
          </cell>
          <cell r="D178">
            <v>1</v>
          </cell>
          <cell r="E178">
            <v>2.25</v>
          </cell>
          <cell r="F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2.58</v>
          </cell>
          <cell r="F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5.81</v>
          </cell>
        </row>
        <row r="181">
          <cell r="B181">
            <v>1</v>
          </cell>
          <cell r="C181">
            <v>1</v>
          </cell>
          <cell r="D181">
            <v>1</v>
          </cell>
          <cell r="E181">
            <v>16.849999999999998</v>
          </cell>
          <cell r="F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2.88</v>
          </cell>
          <cell r="F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48.53</v>
          </cell>
        </row>
        <row r="184">
          <cell r="A184" t="str">
            <v>B2.3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394.27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y-Certeficate (2)"/>
      <sheetName val="Pay-Certeficate"/>
      <sheetName val="Total Block summary "/>
      <sheetName val="Block Summary"/>
      <sheetName val="Summary"/>
      <sheetName val="Sub Structure BC = 300"/>
      <sheetName val="Ar &amp; St"/>
      <sheetName val="E-1 300kp Res. Sup St."/>
      <sheetName val="RB E-1 300kp Res. Super St."/>
      <sheetName val="E-1 Plate Qty"/>
      <sheetName val="Plastering for Res."/>
      <sheetName val="Roofing"/>
      <sheetName val="Truss"/>
      <sheetName val="Latice Purlin "/>
    </sheetNames>
    <sheetDataSet>
      <sheetData sheetId="5">
        <row r="1">
          <cell r="H1">
            <v>0</v>
          </cell>
          <cell r="I1">
            <v>0</v>
          </cell>
        </row>
        <row r="2">
          <cell r="H2">
            <v>0</v>
          </cell>
          <cell r="I2">
            <v>0</v>
          </cell>
        </row>
        <row r="3">
          <cell r="H3">
            <v>0</v>
          </cell>
          <cell r="I3">
            <v>0</v>
          </cell>
        </row>
        <row r="4">
          <cell r="H4">
            <v>0</v>
          </cell>
          <cell r="I4">
            <v>0</v>
          </cell>
        </row>
        <row r="5">
          <cell r="H5">
            <v>0</v>
          </cell>
          <cell r="I5">
            <v>0</v>
          </cell>
        </row>
        <row r="6">
          <cell r="H6">
            <v>0</v>
          </cell>
          <cell r="I6">
            <v>0</v>
          </cell>
        </row>
        <row r="7">
          <cell r="H7" t="str">
            <v>Previous Qty</v>
          </cell>
          <cell r="I7" t="str">
            <v>Current Qty 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H10">
            <v>440.45</v>
          </cell>
          <cell r="I10">
            <v>0</v>
          </cell>
        </row>
        <row r="11">
          <cell r="H11">
            <v>176.18</v>
          </cell>
          <cell r="I11">
            <v>0</v>
          </cell>
        </row>
        <row r="12">
          <cell r="H12">
            <v>39.78</v>
          </cell>
          <cell r="I12">
            <v>0</v>
          </cell>
        </row>
        <row r="13">
          <cell r="H13">
            <v>227.28</v>
          </cell>
          <cell r="I13">
            <v>0</v>
          </cell>
        </row>
        <row r="14">
          <cell r="H14">
            <v>136.67999999999998</v>
          </cell>
          <cell r="I14">
            <v>0</v>
          </cell>
        </row>
        <row r="15">
          <cell r="H15">
            <v>289.3999999999999</v>
          </cell>
          <cell r="I15">
            <v>0</v>
          </cell>
        </row>
        <row r="16">
          <cell r="H16">
            <v>30.839999999999996</v>
          </cell>
          <cell r="I16">
            <v>0</v>
          </cell>
        </row>
        <row r="17">
          <cell r="H17">
            <v>196.02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668.0099999999999</v>
          </cell>
          <cell r="I19">
            <v>0</v>
          </cell>
        </row>
        <row r="20">
          <cell r="H20">
            <v>280.75</v>
          </cell>
          <cell r="I20">
            <v>0</v>
          </cell>
        </row>
        <row r="21">
          <cell r="H21">
            <v>2485.3899999999994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94.8</v>
          </cell>
          <cell r="I31">
            <v>0</v>
          </cell>
        </row>
        <row r="32">
          <cell r="H32">
            <v>41.78</v>
          </cell>
          <cell r="I32">
            <v>0</v>
          </cell>
        </row>
        <row r="33">
          <cell r="H33">
            <v>19.799999999999997</v>
          </cell>
          <cell r="I33">
            <v>0</v>
          </cell>
        </row>
        <row r="34">
          <cell r="H34">
            <v>280.75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61.279999999999994</v>
          </cell>
          <cell r="I36">
            <v>0</v>
          </cell>
        </row>
        <row r="37">
          <cell r="H37">
            <v>6.16</v>
          </cell>
          <cell r="I37">
            <v>0</v>
          </cell>
        </row>
        <row r="38">
          <cell r="H38">
            <v>15.699999999999998</v>
          </cell>
          <cell r="I38">
            <v>0</v>
          </cell>
        </row>
        <row r="39">
          <cell r="H39">
            <v>280.75</v>
          </cell>
          <cell r="I39">
            <v>0</v>
          </cell>
        </row>
        <row r="40">
          <cell r="H40">
            <v>292.64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119.36</v>
          </cell>
          <cell r="I42">
            <v>0</v>
          </cell>
        </row>
        <row r="43">
          <cell r="H43">
            <v>77.44999999999999</v>
          </cell>
          <cell r="I43">
            <v>0</v>
          </cell>
        </row>
        <row r="44">
          <cell r="H44">
            <v>152.73999999999998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639.68</v>
          </cell>
          <cell r="I46">
            <v>0</v>
          </cell>
        </row>
        <row r="47">
          <cell r="H47">
            <v>735.97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49">
          <cell r="H49">
            <v>1058.63</v>
          </cell>
          <cell r="I49">
            <v>0</v>
          </cell>
        </row>
        <row r="50">
          <cell r="H50">
            <v>2131.21</v>
          </cell>
          <cell r="I50">
            <v>0</v>
          </cell>
        </row>
        <row r="51">
          <cell r="H51">
            <v>546.13</v>
          </cell>
          <cell r="I51">
            <v>0</v>
          </cell>
        </row>
        <row r="52">
          <cell r="H52">
            <v>1502.65</v>
          </cell>
          <cell r="I52">
            <v>0</v>
          </cell>
        </row>
        <row r="53">
          <cell r="H53">
            <v>8057.48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39.879999999999995</v>
          </cell>
          <cell r="I55">
            <v>0</v>
          </cell>
        </row>
        <row r="56">
          <cell r="H56">
            <v>7.21</v>
          </cell>
          <cell r="I56">
            <v>0</v>
          </cell>
        </row>
        <row r="57">
          <cell r="H57">
            <v>47.089999999999996</v>
          </cell>
          <cell r="I57">
            <v>0</v>
          </cell>
        </row>
      </sheetData>
      <sheetData sheetId="7">
        <row r="1">
          <cell r="A1">
            <v>0</v>
          </cell>
          <cell r="B1" t="str">
            <v>Project: Low Cost Housing Development Project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2">
          <cell r="A2">
            <v>0</v>
          </cell>
          <cell r="B2" t="str">
            <v>Location: Jemmo II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</row>
        <row r="3">
          <cell r="A3">
            <v>0</v>
          </cell>
          <cell r="B3" t="str">
            <v>Client: Nifasilk Lafto Sub-City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A4">
            <v>0</v>
          </cell>
          <cell r="B4" t="str">
            <v>Contractor: Eyassu Belete B.C.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A5">
            <v>0</v>
          </cell>
          <cell r="B5" t="str">
            <v>Consultant: MGM Consult PLC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A6" t="str">
            <v>Code</v>
          </cell>
          <cell r="B6" t="str">
            <v>Timizing</v>
          </cell>
          <cell r="C6">
            <v>0</v>
          </cell>
          <cell r="D6">
            <v>0</v>
          </cell>
          <cell r="E6" t="str">
            <v>Dimension</v>
          </cell>
          <cell r="F6" t="str">
            <v>Qty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0</v>
          </cell>
          <cell r="B12">
            <v>1</v>
          </cell>
          <cell r="C12">
            <v>1</v>
          </cell>
          <cell r="D12">
            <v>24</v>
          </cell>
          <cell r="E12">
            <v>0.25</v>
          </cell>
          <cell r="F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0.4</v>
          </cell>
          <cell r="F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2.58</v>
          </cell>
          <cell r="F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6.19</v>
          </cell>
        </row>
        <row r="16">
          <cell r="A16" t="str">
            <v>C1.1a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6.19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A19">
            <v>0</v>
          </cell>
          <cell r="B19">
            <v>1</v>
          </cell>
          <cell r="C19">
            <v>1</v>
          </cell>
          <cell r="D19">
            <v>4</v>
          </cell>
          <cell r="E19">
            <v>8.2</v>
          </cell>
          <cell r="F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0.2</v>
          </cell>
          <cell r="F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0.3</v>
          </cell>
          <cell r="F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1.97</v>
          </cell>
        </row>
        <row r="23">
          <cell r="A23">
            <v>0</v>
          </cell>
          <cell r="B23">
            <v>1</v>
          </cell>
          <cell r="C23">
            <v>1</v>
          </cell>
          <cell r="D23">
            <v>4</v>
          </cell>
          <cell r="E23">
            <v>9.530000000000001</v>
          </cell>
          <cell r="F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0.2</v>
          </cell>
          <cell r="F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0.3</v>
          </cell>
          <cell r="F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2.29</v>
          </cell>
        </row>
        <row r="27">
          <cell r="A27">
            <v>0</v>
          </cell>
          <cell r="B27">
            <v>1</v>
          </cell>
          <cell r="C27">
            <v>1</v>
          </cell>
          <cell r="D27">
            <v>1</v>
          </cell>
          <cell r="E27">
            <v>30.520000000000003</v>
          </cell>
          <cell r="F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0.2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0.3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1.83</v>
          </cell>
        </row>
        <row r="31">
          <cell r="A31">
            <v>0</v>
          </cell>
          <cell r="B31">
            <v>1</v>
          </cell>
          <cell r="C31">
            <v>1</v>
          </cell>
          <cell r="D31">
            <v>2</v>
          </cell>
          <cell r="E31">
            <v>4.8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0.2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0.3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0.58</v>
          </cell>
        </row>
        <row r="35">
          <cell r="A35">
            <v>0</v>
          </cell>
          <cell r="B35">
            <v>1</v>
          </cell>
          <cell r="C35">
            <v>1</v>
          </cell>
          <cell r="D35">
            <v>2</v>
          </cell>
          <cell r="E35">
            <v>8.690000000000001</v>
          </cell>
          <cell r="F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0.2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0.3</v>
          </cell>
          <cell r="F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1.04</v>
          </cell>
        </row>
        <row r="39">
          <cell r="A39">
            <v>0</v>
          </cell>
          <cell r="B39">
            <v>1</v>
          </cell>
          <cell r="C39">
            <v>1</v>
          </cell>
          <cell r="D39">
            <v>1</v>
          </cell>
          <cell r="E39">
            <v>20.93</v>
          </cell>
          <cell r="F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0.2</v>
          </cell>
          <cell r="F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0.3</v>
          </cell>
          <cell r="F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1.26</v>
          </cell>
        </row>
        <row r="43">
          <cell r="A43">
            <v>0</v>
          </cell>
          <cell r="B43">
            <v>1</v>
          </cell>
          <cell r="C43">
            <v>1</v>
          </cell>
          <cell r="D43">
            <v>2</v>
          </cell>
          <cell r="E43">
            <v>5</v>
          </cell>
          <cell r="F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0.2</v>
          </cell>
          <cell r="F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0.3</v>
          </cell>
          <cell r="F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0.6</v>
          </cell>
        </row>
        <row r="47">
          <cell r="A47">
            <v>0</v>
          </cell>
          <cell r="B47">
            <v>1</v>
          </cell>
          <cell r="C47">
            <v>1</v>
          </cell>
          <cell r="D47">
            <v>2</v>
          </cell>
          <cell r="E47">
            <v>4.85</v>
          </cell>
          <cell r="F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0.2</v>
          </cell>
          <cell r="F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0.3</v>
          </cell>
          <cell r="F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0.58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>
            <v>0</v>
          </cell>
          <cell r="B52">
            <v>1</v>
          </cell>
          <cell r="C52">
            <v>1</v>
          </cell>
          <cell r="D52">
            <v>24</v>
          </cell>
          <cell r="E52">
            <v>0.25</v>
          </cell>
          <cell r="F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0.4</v>
          </cell>
          <cell r="F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0.3</v>
          </cell>
          <cell r="F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0.72</v>
          </cell>
        </row>
        <row r="56">
          <cell r="A56" t="str">
            <v>C1.1b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10.870000000000001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A60">
            <v>0</v>
          </cell>
          <cell r="B60">
            <v>1</v>
          </cell>
          <cell r="C60">
            <v>1</v>
          </cell>
          <cell r="D60">
            <v>24</v>
          </cell>
          <cell r="E60">
            <v>1.3</v>
          </cell>
          <cell r="F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2.58</v>
          </cell>
          <cell r="F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80.5</v>
          </cell>
        </row>
        <row r="63">
          <cell r="A63" t="str">
            <v>C1.3a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80.5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>
            <v>0</v>
          </cell>
          <cell r="B67">
            <v>1</v>
          </cell>
          <cell r="C67">
            <v>1</v>
          </cell>
          <cell r="D67">
            <v>1</v>
          </cell>
          <cell r="E67">
            <v>89.16</v>
          </cell>
          <cell r="F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0.3</v>
          </cell>
          <cell r="F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26.75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>
            <v>0</v>
          </cell>
          <cell r="B71">
            <v>1</v>
          </cell>
          <cell r="C71">
            <v>1</v>
          </cell>
          <cell r="D71">
            <v>2</v>
          </cell>
          <cell r="E71">
            <v>27.3</v>
          </cell>
          <cell r="F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0.3</v>
          </cell>
          <cell r="F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16.38</v>
          </cell>
        </row>
        <row r="74">
          <cell r="A74">
            <v>0</v>
          </cell>
          <cell r="B74">
            <v>1</v>
          </cell>
          <cell r="C74">
            <v>1</v>
          </cell>
          <cell r="D74">
            <v>2</v>
          </cell>
          <cell r="E74">
            <v>58.559999999999995</v>
          </cell>
          <cell r="F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0.3</v>
          </cell>
          <cell r="F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35.14</v>
          </cell>
        </row>
        <row r="77">
          <cell r="A77">
            <v>0</v>
          </cell>
          <cell r="B77">
            <v>1</v>
          </cell>
          <cell r="C77">
            <v>1</v>
          </cell>
          <cell r="D77">
            <v>2</v>
          </cell>
          <cell r="E77">
            <v>32.96</v>
          </cell>
          <cell r="F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0.3</v>
          </cell>
          <cell r="F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19.78</v>
          </cell>
        </row>
        <row r="80">
          <cell r="A80">
            <v>0</v>
          </cell>
          <cell r="B80">
            <v>1</v>
          </cell>
          <cell r="C80">
            <v>1</v>
          </cell>
          <cell r="D80">
            <v>1</v>
          </cell>
          <cell r="E80">
            <v>25.28</v>
          </cell>
          <cell r="F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0.3</v>
          </cell>
          <cell r="F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7.58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>
            <v>0</v>
          </cell>
          <cell r="B84">
            <v>1</v>
          </cell>
          <cell r="C84">
            <v>1</v>
          </cell>
          <cell r="D84">
            <v>4</v>
          </cell>
          <cell r="E84">
            <v>8.2</v>
          </cell>
          <cell r="F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0.2</v>
          </cell>
          <cell r="F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6.56</v>
          </cell>
        </row>
        <row r="87">
          <cell r="A87">
            <v>0</v>
          </cell>
          <cell r="B87">
            <v>1</v>
          </cell>
          <cell r="C87">
            <v>1</v>
          </cell>
          <cell r="D87">
            <v>4</v>
          </cell>
          <cell r="E87">
            <v>9.530000000000001</v>
          </cell>
          <cell r="F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0.2</v>
          </cell>
          <cell r="F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7.62</v>
          </cell>
        </row>
        <row r="90">
          <cell r="A90">
            <v>0</v>
          </cell>
          <cell r="B90">
            <v>1</v>
          </cell>
          <cell r="C90">
            <v>1</v>
          </cell>
          <cell r="D90">
            <v>2</v>
          </cell>
          <cell r="E90">
            <v>5</v>
          </cell>
          <cell r="F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0.2</v>
          </cell>
          <cell r="F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2</v>
          </cell>
        </row>
        <row r="93">
          <cell r="A93">
            <v>0</v>
          </cell>
          <cell r="B93">
            <v>1</v>
          </cell>
          <cell r="C93">
            <v>1</v>
          </cell>
          <cell r="D93">
            <v>1</v>
          </cell>
          <cell r="E93">
            <v>9.7</v>
          </cell>
          <cell r="F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0.2</v>
          </cell>
          <cell r="F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1.94</v>
          </cell>
        </row>
        <row r="96">
          <cell r="A96">
            <v>0</v>
          </cell>
          <cell r="B96">
            <v>1</v>
          </cell>
          <cell r="C96">
            <v>1</v>
          </cell>
          <cell r="D96">
            <v>1</v>
          </cell>
          <cell r="E96">
            <v>20.92</v>
          </cell>
          <cell r="F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0.2</v>
          </cell>
          <cell r="F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4.18</v>
          </cell>
        </row>
        <row r="99">
          <cell r="A99">
            <v>0</v>
          </cell>
          <cell r="B99">
            <v>1</v>
          </cell>
          <cell r="C99">
            <v>1</v>
          </cell>
          <cell r="D99">
            <v>1</v>
          </cell>
          <cell r="E99">
            <v>9.6</v>
          </cell>
          <cell r="F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0.2</v>
          </cell>
          <cell r="F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1.92</v>
          </cell>
        </row>
        <row r="102">
          <cell r="A102">
            <v>0</v>
          </cell>
          <cell r="B102">
            <v>1</v>
          </cell>
          <cell r="C102">
            <v>1</v>
          </cell>
          <cell r="D102">
            <v>1</v>
          </cell>
          <cell r="E102">
            <v>17.38</v>
          </cell>
          <cell r="F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0.2</v>
          </cell>
          <cell r="F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3.48</v>
          </cell>
        </row>
        <row r="105">
          <cell r="A105">
            <v>0</v>
          </cell>
          <cell r="B105">
            <v>1</v>
          </cell>
          <cell r="C105">
            <v>1</v>
          </cell>
          <cell r="D105">
            <v>1</v>
          </cell>
          <cell r="E105">
            <v>30.520000000000003</v>
          </cell>
          <cell r="F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0.2</v>
          </cell>
          <cell r="F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C1.3b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133.32999999999998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A111" t="str">
            <v>C1.4a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C1.4b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557.34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C1.4c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C1.4d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323.68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C1.4e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958.39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C1.4f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453.24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C1.4g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B627">
            <v>0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B639">
            <v>0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</sheetData>
      <sheetData sheetId="11">
        <row r="1">
          <cell r="A1">
            <v>0</v>
          </cell>
          <cell r="B1" t="str">
            <v>Project: Low Cost Housing Development Project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2">
          <cell r="A2">
            <v>0</v>
          </cell>
          <cell r="B2" t="str">
            <v>Location: Jemmo II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</row>
        <row r="3">
          <cell r="A3">
            <v>0</v>
          </cell>
          <cell r="B3" t="str">
            <v>Client: Nifasilk Lafto Sub-City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A4">
            <v>0</v>
          </cell>
          <cell r="B4" t="str">
            <v>Contractor: Eyassu Belete B.C.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A5">
            <v>0</v>
          </cell>
          <cell r="B5" t="str">
            <v>Consultant: MGM Consult PLC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A6" t="str">
            <v>Code</v>
          </cell>
          <cell r="B6" t="str">
            <v>Timizing</v>
          </cell>
          <cell r="C6">
            <v>0</v>
          </cell>
          <cell r="D6">
            <v>0</v>
          </cell>
          <cell r="E6" t="str">
            <v>Dimension</v>
          </cell>
          <cell r="F6" t="str">
            <v>Qty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A9">
            <v>0</v>
          </cell>
          <cell r="B9">
            <v>1</v>
          </cell>
          <cell r="C9">
            <v>1</v>
          </cell>
          <cell r="D9">
            <v>1</v>
          </cell>
          <cell r="E9">
            <v>33.72</v>
          </cell>
          <cell r="F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10.6</v>
          </cell>
          <cell r="F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357.43</v>
          </cell>
        </row>
        <row r="12">
          <cell r="A12">
            <v>0</v>
          </cell>
          <cell r="B12">
            <v>1</v>
          </cell>
          <cell r="C12">
            <v>1</v>
          </cell>
          <cell r="D12">
            <v>2</v>
          </cell>
          <cell r="E12">
            <v>6.45</v>
          </cell>
          <cell r="F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1.33</v>
          </cell>
          <cell r="F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17.16</v>
          </cell>
        </row>
        <row r="15">
          <cell r="A15" t="str">
            <v>C3.1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374.59000000000003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>
            <v>0</v>
          </cell>
          <cell r="B18">
            <v>1</v>
          </cell>
          <cell r="C18">
            <v>1</v>
          </cell>
          <cell r="D18">
            <v>2</v>
          </cell>
          <cell r="E18">
            <v>33.72</v>
          </cell>
          <cell r="F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67.44</v>
          </cell>
        </row>
        <row r="20">
          <cell r="A20">
            <v>0</v>
          </cell>
          <cell r="B20">
            <v>1</v>
          </cell>
          <cell r="C20">
            <v>1</v>
          </cell>
          <cell r="D20">
            <v>2</v>
          </cell>
          <cell r="E20">
            <v>10.61</v>
          </cell>
          <cell r="F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21.22</v>
          </cell>
        </row>
        <row r="22">
          <cell r="A22">
            <v>0</v>
          </cell>
          <cell r="B22">
            <v>1</v>
          </cell>
          <cell r="C22">
            <v>1</v>
          </cell>
          <cell r="D22">
            <v>4</v>
          </cell>
          <cell r="E22">
            <v>1.33</v>
          </cell>
          <cell r="F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5.32</v>
          </cell>
        </row>
        <row r="24">
          <cell r="A24" t="str">
            <v>C3.2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93.97999999999999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 t="str">
            <v>C3.3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>
            <v>0</v>
          </cell>
          <cell r="B34">
            <v>1</v>
          </cell>
          <cell r="C34">
            <v>1</v>
          </cell>
          <cell r="D34">
            <v>1</v>
          </cell>
          <cell r="E34">
            <v>22.22</v>
          </cell>
          <cell r="F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22.22</v>
          </cell>
        </row>
        <row r="36">
          <cell r="A36">
            <v>0</v>
          </cell>
          <cell r="B36">
            <v>1</v>
          </cell>
          <cell r="C36">
            <v>1</v>
          </cell>
          <cell r="D36">
            <v>2</v>
          </cell>
          <cell r="E36">
            <v>8.458503677008256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16.92</v>
          </cell>
        </row>
        <row r="38">
          <cell r="A38">
            <v>0</v>
          </cell>
          <cell r="B38">
            <v>1</v>
          </cell>
          <cell r="C38">
            <v>1</v>
          </cell>
          <cell r="D38">
            <v>2</v>
          </cell>
          <cell r="E38">
            <v>7.514203372257964</v>
          </cell>
          <cell r="F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15.03</v>
          </cell>
        </row>
        <row r="40">
          <cell r="A40">
            <v>0</v>
          </cell>
          <cell r="B40">
            <v>1</v>
          </cell>
          <cell r="C40">
            <v>1</v>
          </cell>
          <cell r="D40">
            <v>4</v>
          </cell>
          <cell r="E40">
            <v>5.787193848492364</v>
          </cell>
          <cell r="F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23.15</v>
          </cell>
        </row>
        <row r="42">
          <cell r="A42">
            <v>0</v>
          </cell>
          <cell r="B42">
            <v>1</v>
          </cell>
          <cell r="C42">
            <v>1</v>
          </cell>
          <cell r="D42">
            <v>4</v>
          </cell>
          <cell r="E42">
            <v>4.685259617656951</v>
          </cell>
          <cell r="F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18.74</v>
          </cell>
        </row>
        <row r="44">
          <cell r="A44" t="str">
            <v>C3.4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96.05999999999999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EREKET YEMANE-A2,E1-HENOKX"/>
      <sheetName val="SISAY GMARIAM,A2,A2-HENOKX"/>
      <sheetName val="Tesfu Beyen- A2,E1-hENOKX"/>
      <sheetName val="Solomon Weldu A2,E1-FevV"/>
      <sheetName val="Wendwessen- A2,A1-fevenV "/>
      <sheetName val="Sisay Tedla b.c.- A2,E1-FevX "/>
      <sheetName val="YOKA CONS. A2,E1-YESHITILAX"/>
      <sheetName val="Teshale Asrat- E2,E1-Yesh"/>
      <sheetName val="Adot con.- A2,E1-Yeshitila"/>
      <sheetName val="Eshetu Yirdaw bc.-A2,E1-TsedeyV"/>
      <sheetName val="Sara B.c.- A2,E1-TsedeyV"/>
      <sheetName val="Seid Abdela-A2,E1-TsedeyV"/>
      <sheetName val="kinfe hailu,e1,a2(dagne)X"/>
      <sheetName val="mathios teshome E1,A2 (dagne)X"/>
      <sheetName val="Amha Wegayehu- E2,E1-Tsedey"/>
      <sheetName val="Sheet1"/>
      <sheetName val="Sheet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b Structure BC = 200"/>
      <sheetName val="E-1 200kp Res. Sub St."/>
      <sheetName val="RB E-1 200kp Res. Sub St."/>
      <sheetName val="Ar &amp; St"/>
      <sheetName val="E-1 200kp Res. Sup St."/>
      <sheetName val="RB E-1 200kp Res. Super St."/>
      <sheetName val="Plastering for Res."/>
      <sheetName val="Roofing"/>
      <sheetName val="RHS and Latice Pulin "/>
    </sheetNames>
    <sheetDataSet>
      <sheetData sheetId="1">
        <row r="1">
          <cell r="B1" t="str">
            <v>Project: Low Cost Housing Development Project</v>
          </cell>
        </row>
        <row r="2">
          <cell r="B2" t="str">
            <v>Location: Jemmo II</v>
          </cell>
        </row>
        <row r="3">
          <cell r="B3" t="str">
            <v>Client: Nifasilk Lafto Sub-City</v>
          </cell>
        </row>
        <row r="4">
          <cell r="B4" t="str">
            <v>Contractor:</v>
          </cell>
        </row>
        <row r="5">
          <cell r="B5" t="str">
            <v>Consultant: MGM Consult PLC</v>
          </cell>
        </row>
        <row r="6">
          <cell r="A6" t="str">
            <v>Code</v>
          </cell>
          <cell r="B6" t="str">
            <v>Timizing</v>
          </cell>
          <cell r="E6" t="str">
            <v>Dimension</v>
          </cell>
          <cell r="F6" t="str">
            <v>Qty</v>
          </cell>
        </row>
        <row r="11">
          <cell r="B11">
            <v>1</v>
          </cell>
          <cell r="C11">
            <v>1</v>
          </cell>
          <cell r="D11">
            <v>1</v>
          </cell>
          <cell r="E11">
            <v>35.52</v>
          </cell>
        </row>
        <row r="12">
          <cell r="E12">
            <v>12.4</v>
          </cell>
        </row>
        <row r="13">
          <cell r="A13" t="str">
            <v>B1.1</v>
          </cell>
          <cell r="F13">
            <v>440.45</v>
          </cell>
        </row>
        <row r="16">
          <cell r="B16">
            <v>1</v>
          </cell>
          <cell r="C16">
            <v>1</v>
          </cell>
          <cell r="D16">
            <v>1</v>
          </cell>
          <cell r="E16">
            <v>35.52</v>
          </cell>
        </row>
        <row r="17">
          <cell r="E17">
            <v>12.4</v>
          </cell>
        </row>
        <row r="18">
          <cell r="E18">
            <v>0.4</v>
          </cell>
        </row>
        <row r="19">
          <cell r="A19" t="str">
            <v>B1.2</v>
          </cell>
          <cell r="F19">
            <v>176.18</v>
          </cell>
        </row>
        <row r="23">
          <cell r="B23">
            <v>1</v>
          </cell>
          <cell r="C23">
            <v>1</v>
          </cell>
          <cell r="D23">
            <v>2</v>
          </cell>
          <cell r="E23">
            <v>3.8000000000000007</v>
          </cell>
        </row>
        <row r="24">
          <cell r="E24">
            <v>0.5</v>
          </cell>
        </row>
        <row r="25">
          <cell r="E25">
            <v>0.9</v>
          </cell>
        </row>
        <row r="26">
          <cell r="F26">
            <v>3.42</v>
          </cell>
        </row>
        <row r="27">
          <cell r="B27">
            <v>1</v>
          </cell>
          <cell r="C27">
            <v>1</v>
          </cell>
          <cell r="D27">
            <v>1</v>
          </cell>
          <cell r="E27">
            <v>7.820000000000002</v>
          </cell>
        </row>
        <row r="28">
          <cell r="E28">
            <v>0.5</v>
          </cell>
        </row>
        <row r="29">
          <cell r="E29">
            <v>0.9</v>
          </cell>
        </row>
        <row r="30">
          <cell r="F30">
            <v>3.52</v>
          </cell>
        </row>
        <row r="31">
          <cell r="B31">
            <v>1</v>
          </cell>
          <cell r="C31">
            <v>1</v>
          </cell>
          <cell r="D31">
            <v>1</v>
          </cell>
          <cell r="E31">
            <v>3.450000000000001</v>
          </cell>
        </row>
        <row r="32">
          <cell r="E32">
            <v>0.5</v>
          </cell>
        </row>
        <row r="33">
          <cell r="E33">
            <v>0.9</v>
          </cell>
        </row>
        <row r="34">
          <cell r="F34">
            <v>1.55</v>
          </cell>
        </row>
        <row r="35">
          <cell r="B35">
            <v>1</v>
          </cell>
          <cell r="C35">
            <v>1</v>
          </cell>
          <cell r="D35">
            <v>1</v>
          </cell>
          <cell r="E35">
            <v>12.570000000000004</v>
          </cell>
        </row>
        <row r="36">
          <cell r="E36">
            <v>0.5</v>
          </cell>
        </row>
        <row r="37">
          <cell r="E37">
            <v>0.9</v>
          </cell>
        </row>
        <row r="38">
          <cell r="F38">
            <v>5.66</v>
          </cell>
        </row>
        <row r="39">
          <cell r="A39" t="str">
            <v>B1.3</v>
          </cell>
          <cell r="F39">
            <v>14.15</v>
          </cell>
        </row>
        <row r="43">
          <cell r="B43">
            <v>1</v>
          </cell>
          <cell r="C43">
            <v>1</v>
          </cell>
          <cell r="D43">
            <v>4</v>
          </cell>
          <cell r="E43">
            <v>3.5</v>
          </cell>
        </row>
        <row r="44">
          <cell r="E44">
            <v>3.5</v>
          </cell>
        </row>
        <row r="45">
          <cell r="E45">
            <v>1.5</v>
          </cell>
        </row>
        <row r="46">
          <cell r="F46">
            <v>73.5</v>
          </cell>
        </row>
        <row r="47">
          <cell r="B47">
            <v>1</v>
          </cell>
          <cell r="C47">
            <v>1</v>
          </cell>
          <cell r="D47">
            <v>8</v>
          </cell>
          <cell r="E47">
            <v>3.3</v>
          </cell>
        </row>
        <row r="48">
          <cell r="E48">
            <v>3.3</v>
          </cell>
        </row>
        <row r="49">
          <cell r="E49">
            <v>1.5</v>
          </cell>
        </row>
        <row r="50">
          <cell r="F50">
            <v>130.68</v>
          </cell>
        </row>
        <row r="51">
          <cell r="B51">
            <v>1</v>
          </cell>
          <cell r="C51">
            <v>1</v>
          </cell>
          <cell r="D51">
            <v>8</v>
          </cell>
          <cell r="E51">
            <v>2.8</v>
          </cell>
        </row>
        <row r="52">
          <cell r="E52">
            <v>2.8</v>
          </cell>
        </row>
        <row r="53">
          <cell r="E53">
            <v>1.5</v>
          </cell>
        </row>
        <row r="54">
          <cell r="F54">
            <v>94.08</v>
          </cell>
        </row>
        <row r="55">
          <cell r="B55">
            <v>1</v>
          </cell>
          <cell r="C55">
            <v>1</v>
          </cell>
          <cell r="D55">
            <v>4</v>
          </cell>
          <cell r="E55">
            <v>2.4</v>
          </cell>
        </row>
        <row r="56">
          <cell r="E56">
            <v>2.4</v>
          </cell>
        </row>
        <row r="57">
          <cell r="E57">
            <v>1.5</v>
          </cell>
        </row>
        <row r="58">
          <cell r="F58">
            <v>34.56</v>
          </cell>
        </row>
        <row r="59">
          <cell r="A59" t="str">
            <v>B1.4</v>
          </cell>
          <cell r="F59">
            <v>332.82</v>
          </cell>
        </row>
        <row r="63">
          <cell r="B63">
            <v>1</v>
          </cell>
          <cell r="C63">
            <v>1</v>
          </cell>
          <cell r="D63">
            <v>4</v>
          </cell>
          <cell r="E63">
            <v>3.5</v>
          </cell>
        </row>
        <row r="64">
          <cell r="E64">
            <v>3.5</v>
          </cell>
        </row>
        <row r="65">
          <cell r="E65">
            <v>1</v>
          </cell>
        </row>
        <row r="66">
          <cell r="F66">
            <v>49</v>
          </cell>
        </row>
        <row r="67">
          <cell r="B67">
            <v>1</v>
          </cell>
          <cell r="C67">
            <v>1</v>
          </cell>
          <cell r="D67">
            <v>8</v>
          </cell>
          <cell r="E67">
            <v>3.3</v>
          </cell>
        </row>
        <row r="68">
          <cell r="E68">
            <v>3.3</v>
          </cell>
        </row>
        <row r="69">
          <cell r="E69">
            <v>1</v>
          </cell>
        </row>
        <row r="70">
          <cell r="F70">
            <v>87.12</v>
          </cell>
        </row>
        <row r="71">
          <cell r="B71">
            <v>1</v>
          </cell>
          <cell r="C71">
            <v>1</v>
          </cell>
          <cell r="D71">
            <v>8</v>
          </cell>
          <cell r="E71">
            <v>2.8</v>
          </cell>
        </row>
        <row r="72">
          <cell r="E72">
            <v>2.8</v>
          </cell>
        </row>
        <row r="73">
          <cell r="E73">
            <v>1</v>
          </cell>
        </row>
        <row r="74">
          <cell r="F74">
            <v>62.72</v>
          </cell>
        </row>
        <row r="75">
          <cell r="B75">
            <v>1</v>
          </cell>
          <cell r="C75">
            <v>1</v>
          </cell>
          <cell r="D75">
            <v>4</v>
          </cell>
          <cell r="E75">
            <v>2.4</v>
          </cell>
        </row>
        <row r="76">
          <cell r="E76">
            <v>2.4</v>
          </cell>
        </row>
        <row r="77">
          <cell r="E77">
            <v>1</v>
          </cell>
        </row>
        <row r="78">
          <cell r="F78">
            <v>23.04</v>
          </cell>
        </row>
        <row r="79">
          <cell r="A79" t="str">
            <v>B1.5</v>
          </cell>
          <cell r="F79">
            <v>221.88</v>
          </cell>
        </row>
        <row r="84">
          <cell r="B84">
            <v>1</v>
          </cell>
          <cell r="C84">
            <v>1</v>
          </cell>
          <cell r="D84">
            <v>4</v>
          </cell>
          <cell r="E84">
            <v>3.5</v>
          </cell>
        </row>
        <row r="85">
          <cell r="E85">
            <v>3.5</v>
          </cell>
        </row>
        <row r="86">
          <cell r="E86">
            <v>2.3</v>
          </cell>
        </row>
        <row r="87">
          <cell r="F87">
            <v>112.7</v>
          </cell>
        </row>
        <row r="88">
          <cell r="B88">
            <v>1</v>
          </cell>
          <cell r="C88">
            <v>1</v>
          </cell>
          <cell r="D88">
            <v>8</v>
          </cell>
          <cell r="E88">
            <v>3.3</v>
          </cell>
        </row>
        <row r="89">
          <cell r="E89">
            <v>3.3</v>
          </cell>
        </row>
        <row r="90">
          <cell r="E90">
            <v>2.3</v>
          </cell>
        </row>
        <row r="91">
          <cell r="F91">
            <v>200.38</v>
          </cell>
        </row>
        <row r="92">
          <cell r="B92">
            <v>1</v>
          </cell>
          <cell r="C92">
            <v>1</v>
          </cell>
          <cell r="D92">
            <v>8</v>
          </cell>
          <cell r="E92">
            <v>2.8</v>
          </cell>
        </row>
        <row r="93">
          <cell r="E93">
            <v>2.8</v>
          </cell>
        </row>
        <row r="94">
          <cell r="E94">
            <v>2.3</v>
          </cell>
        </row>
        <row r="95">
          <cell r="F95">
            <v>144.26</v>
          </cell>
        </row>
        <row r="96">
          <cell r="B96">
            <v>1</v>
          </cell>
          <cell r="C96">
            <v>1</v>
          </cell>
          <cell r="D96">
            <v>4</v>
          </cell>
          <cell r="E96">
            <v>2.4</v>
          </cell>
        </row>
        <row r="97">
          <cell r="E97">
            <v>2.4</v>
          </cell>
        </row>
        <row r="98">
          <cell r="E98">
            <v>2.3</v>
          </cell>
        </row>
        <row r="99">
          <cell r="F99">
            <v>52.99</v>
          </cell>
        </row>
        <row r="101">
          <cell r="B101">
            <v>-1</v>
          </cell>
          <cell r="C101">
            <v>1</v>
          </cell>
          <cell r="D101">
            <v>4</v>
          </cell>
          <cell r="E101">
            <v>3</v>
          </cell>
        </row>
        <row r="102">
          <cell r="E102">
            <v>3</v>
          </cell>
        </row>
        <row r="103">
          <cell r="E103">
            <v>0.8</v>
          </cell>
        </row>
        <row r="104">
          <cell r="F104">
            <v>-28.8</v>
          </cell>
        </row>
        <row r="105">
          <cell r="B105">
            <v>-1</v>
          </cell>
          <cell r="C105">
            <v>1</v>
          </cell>
          <cell r="D105">
            <v>8</v>
          </cell>
          <cell r="E105">
            <v>2.8</v>
          </cell>
        </row>
        <row r="106">
          <cell r="E106">
            <v>2.8</v>
          </cell>
        </row>
        <row r="107">
          <cell r="E107">
            <v>0.75</v>
          </cell>
        </row>
        <row r="108">
          <cell r="F108">
            <v>-47.04</v>
          </cell>
        </row>
        <row r="109">
          <cell r="B109">
            <v>-1</v>
          </cell>
          <cell r="C109">
            <v>1</v>
          </cell>
          <cell r="D109">
            <v>8</v>
          </cell>
          <cell r="E109">
            <v>2.3</v>
          </cell>
        </row>
        <row r="110">
          <cell r="E110">
            <v>2.3</v>
          </cell>
        </row>
        <row r="111">
          <cell r="E111">
            <v>0.65</v>
          </cell>
        </row>
        <row r="112">
          <cell r="F112">
            <v>-27.51</v>
          </cell>
        </row>
        <row r="113">
          <cell r="B113">
            <v>-1</v>
          </cell>
          <cell r="C113">
            <v>1</v>
          </cell>
          <cell r="D113">
            <v>4</v>
          </cell>
          <cell r="E113">
            <v>1.9</v>
          </cell>
        </row>
        <row r="114">
          <cell r="E114">
            <v>1.9</v>
          </cell>
        </row>
        <row r="115">
          <cell r="E115">
            <v>0.5</v>
          </cell>
        </row>
        <row r="116">
          <cell r="F116">
            <v>-7.22</v>
          </cell>
        </row>
        <row r="118">
          <cell r="B118">
            <v>-1</v>
          </cell>
          <cell r="C118">
            <v>1</v>
          </cell>
          <cell r="D118">
            <v>18</v>
          </cell>
          <cell r="E118">
            <v>0.25</v>
          </cell>
        </row>
        <row r="119">
          <cell r="E119">
            <v>0.4</v>
          </cell>
        </row>
        <row r="120">
          <cell r="E120">
            <v>1.6124999999999998</v>
          </cell>
        </row>
        <row r="121">
          <cell r="F121">
            <v>-2.9</v>
          </cell>
        </row>
        <row r="122">
          <cell r="B122">
            <v>-1</v>
          </cell>
          <cell r="C122">
            <v>1</v>
          </cell>
          <cell r="D122">
            <v>6</v>
          </cell>
          <cell r="E122">
            <v>0.3</v>
          </cell>
        </row>
        <row r="123">
          <cell r="E123">
            <v>0.4</v>
          </cell>
        </row>
        <row r="124">
          <cell r="E124">
            <v>1.6124999999999998</v>
          </cell>
        </row>
        <row r="125">
          <cell r="F125">
            <v>-1.16</v>
          </cell>
        </row>
        <row r="126">
          <cell r="A126" t="str">
            <v>B1.6</v>
          </cell>
          <cell r="F126">
            <v>395.69999999999993</v>
          </cell>
        </row>
        <row r="130">
          <cell r="B130">
            <v>1</v>
          </cell>
          <cell r="C130">
            <v>1</v>
          </cell>
          <cell r="D130">
            <v>2</v>
          </cell>
          <cell r="E130">
            <v>3.8000000000000007</v>
          </cell>
        </row>
        <row r="131">
          <cell r="E131">
            <v>1</v>
          </cell>
        </row>
        <row r="132">
          <cell r="E132">
            <v>0.5</v>
          </cell>
        </row>
        <row r="133">
          <cell r="F133">
            <v>3.8</v>
          </cell>
        </row>
        <row r="134">
          <cell r="B134">
            <v>1</v>
          </cell>
          <cell r="C134">
            <v>1</v>
          </cell>
          <cell r="D134">
            <v>1</v>
          </cell>
          <cell r="E134">
            <v>7.820000000000002</v>
          </cell>
        </row>
        <row r="135">
          <cell r="E135">
            <v>1</v>
          </cell>
        </row>
        <row r="136">
          <cell r="E136">
            <v>0.5</v>
          </cell>
        </row>
        <row r="137">
          <cell r="F137">
            <v>3.91</v>
          </cell>
        </row>
        <row r="138">
          <cell r="B138">
            <v>1</v>
          </cell>
          <cell r="C138">
            <v>1</v>
          </cell>
          <cell r="D138">
            <v>1</v>
          </cell>
          <cell r="E138">
            <v>3.450000000000001</v>
          </cell>
        </row>
        <row r="139">
          <cell r="E139">
            <v>1</v>
          </cell>
        </row>
        <row r="140">
          <cell r="E140">
            <v>0.5</v>
          </cell>
        </row>
        <row r="141">
          <cell r="F141">
            <v>1.73</v>
          </cell>
        </row>
        <row r="142">
          <cell r="B142">
            <v>1</v>
          </cell>
          <cell r="C142">
            <v>1</v>
          </cell>
          <cell r="D142">
            <v>1</v>
          </cell>
          <cell r="E142">
            <v>12.570000000000004</v>
          </cell>
        </row>
        <row r="143">
          <cell r="E143">
            <v>1</v>
          </cell>
        </row>
        <row r="144">
          <cell r="E144">
            <v>0.5</v>
          </cell>
        </row>
        <row r="145">
          <cell r="F145">
            <v>6.29</v>
          </cell>
        </row>
        <row r="147">
          <cell r="B147">
            <v>1</v>
          </cell>
          <cell r="C147">
            <v>1</v>
          </cell>
          <cell r="D147">
            <v>2</v>
          </cell>
          <cell r="E147">
            <v>3.8000000000000007</v>
          </cell>
        </row>
        <row r="148">
          <cell r="E148">
            <v>0.5</v>
          </cell>
        </row>
        <row r="149">
          <cell r="E149">
            <v>0.9</v>
          </cell>
        </row>
        <row r="150">
          <cell r="F150">
            <v>3.42</v>
          </cell>
        </row>
        <row r="151">
          <cell r="B151">
            <v>1</v>
          </cell>
          <cell r="C151">
            <v>1</v>
          </cell>
          <cell r="D151">
            <v>1</v>
          </cell>
          <cell r="E151">
            <v>7.820000000000002</v>
          </cell>
        </row>
        <row r="152">
          <cell r="E152">
            <v>0.5</v>
          </cell>
        </row>
        <row r="153">
          <cell r="E153">
            <v>0.9</v>
          </cell>
        </row>
        <row r="154">
          <cell r="F154">
            <v>3.52</v>
          </cell>
        </row>
        <row r="155">
          <cell r="B155">
            <v>1</v>
          </cell>
          <cell r="C155">
            <v>1</v>
          </cell>
          <cell r="D155">
            <v>1</v>
          </cell>
          <cell r="E155">
            <v>3.450000000000001</v>
          </cell>
        </row>
        <row r="156">
          <cell r="E156">
            <v>0.5</v>
          </cell>
        </row>
        <row r="157">
          <cell r="E157">
            <v>0.9</v>
          </cell>
        </row>
        <row r="158">
          <cell r="F158">
            <v>1.55</v>
          </cell>
        </row>
        <row r="159">
          <cell r="B159">
            <v>1</v>
          </cell>
          <cell r="C159">
            <v>1</v>
          </cell>
          <cell r="D159">
            <v>1</v>
          </cell>
          <cell r="E159">
            <v>12.570000000000004</v>
          </cell>
        </row>
        <row r="160">
          <cell r="E160">
            <v>0.5</v>
          </cell>
        </row>
        <row r="161">
          <cell r="E161">
            <v>0.9</v>
          </cell>
        </row>
        <row r="162">
          <cell r="F162">
            <v>5.66</v>
          </cell>
        </row>
        <row r="163">
          <cell r="A163" t="str">
            <v>B1.7</v>
          </cell>
          <cell r="F163">
            <v>29.88</v>
          </cell>
        </row>
        <row r="166">
          <cell r="B166">
            <v>1</v>
          </cell>
          <cell r="C166">
            <v>1</v>
          </cell>
          <cell r="D166">
            <v>1</v>
          </cell>
          <cell r="E166">
            <v>31.520000000000003</v>
          </cell>
        </row>
        <row r="167">
          <cell r="E167">
            <v>8.4</v>
          </cell>
        </row>
        <row r="168">
          <cell r="E168">
            <v>0.7999999999999998</v>
          </cell>
        </row>
        <row r="169">
          <cell r="F169">
            <v>211.81</v>
          </cell>
        </row>
        <row r="170">
          <cell r="B170">
            <v>1</v>
          </cell>
          <cell r="C170">
            <v>1</v>
          </cell>
          <cell r="D170">
            <v>2</v>
          </cell>
          <cell r="E170">
            <v>4.25</v>
          </cell>
        </row>
        <row r="171">
          <cell r="E171">
            <v>1.33</v>
          </cell>
        </row>
        <row r="172">
          <cell r="E172">
            <v>0.7999999999999998</v>
          </cell>
        </row>
        <row r="173">
          <cell r="F173">
            <v>9.04</v>
          </cell>
        </row>
        <row r="174">
          <cell r="A174" t="str">
            <v>B1.8</v>
          </cell>
          <cell r="F174">
            <v>220.85</v>
          </cell>
        </row>
        <row r="177">
          <cell r="B177">
            <v>1</v>
          </cell>
          <cell r="C177">
            <v>1</v>
          </cell>
          <cell r="D177">
            <v>1</v>
          </cell>
          <cell r="E177">
            <v>440.45</v>
          </cell>
        </row>
        <row r="178">
          <cell r="E178">
            <v>0.2</v>
          </cell>
        </row>
        <row r="179">
          <cell r="F179">
            <v>88.09</v>
          </cell>
        </row>
        <row r="180">
          <cell r="F180">
            <v>176.18</v>
          </cell>
        </row>
        <row r="181">
          <cell r="F181">
            <v>14.15</v>
          </cell>
        </row>
        <row r="182">
          <cell r="F182">
            <v>332.82</v>
          </cell>
        </row>
        <row r="183">
          <cell r="F183">
            <v>221.88</v>
          </cell>
        </row>
        <row r="184">
          <cell r="A184" t="str">
            <v>B1.10</v>
          </cell>
          <cell r="F184">
            <v>833.12</v>
          </cell>
        </row>
        <row r="187">
          <cell r="B187">
            <v>1</v>
          </cell>
          <cell r="C187">
            <v>1</v>
          </cell>
          <cell r="D187">
            <v>2</v>
          </cell>
          <cell r="E187">
            <v>4.85</v>
          </cell>
        </row>
        <row r="188">
          <cell r="E188">
            <v>8.8</v>
          </cell>
        </row>
        <row r="189">
          <cell r="F189">
            <v>85.36</v>
          </cell>
        </row>
        <row r="190">
          <cell r="B190">
            <v>1</v>
          </cell>
          <cell r="C190">
            <v>1</v>
          </cell>
          <cell r="D190">
            <v>2</v>
          </cell>
          <cell r="E190">
            <v>4.85</v>
          </cell>
        </row>
        <row r="191">
          <cell r="E191">
            <v>9.93</v>
          </cell>
        </row>
        <row r="192">
          <cell r="F192">
            <v>96.32</v>
          </cell>
        </row>
        <row r="193">
          <cell r="B193">
            <v>1</v>
          </cell>
          <cell r="C193">
            <v>1</v>
          </cell>
          <cell r="D193">
            <v>3</v>
          </cell>
          <cell r="E193">
            <v>3.84</v>
          </cell>
        </row>
        <row r="194">
          <cell r="E194">
            <v>8.6</v>
          </cell>
        </row>
        <row r="195">
          <cell r="F195">
            <v>99.07</v>
          </cell>
        </row>
        <row r="196">
          <cell r="A196" t="str">
            <v>B1.11</v>
          </cell>
          <cell r="F196">
            <v>280.75</v>
          </cell>
        </row>
        <row r="201">
          <cell r="B201">
            <v>1</v>
          </cell>
          <cell r="C201">
            <v>1</v>
          </cell>
          <cell r="D201">
            <v>4</v>
          </cell>
          <cell r="E201">
            <v>3</v>
          </cell>
        </row>
        <row r="202">
          <cell r="E202">
            <v>3</v>
          </cell>
        </row>
        <row r="203">
          <cell r="F203">
            <v>36</v>
          </cell>
        </row>
        <row r="204">
          <cell r="B204">
            <v>1</v>
          </cell>
          <cell r="C204">
            <v>1</v>
          </cell>
          <cell r="D204">
            <v>8</v>
          </cell>
          <cell r="E204">
            <v>2.8</v>
          </cell>
        </row>
        <row r="205">
          <cell r="E205">
            <v>2.8</v>
          </cell>
        </row>
        <row r="206">
          <cell r="F206">
            <v>62.72</v>
          </cell>
        </row>
        <row r="207">
          <cell r="B207">
            <v>1</v>
          </cell>
          <cell r="C207">
            <v>1</v>
          </cell>
          <cell r="D207">
            <v>8</v>
          </cell>
          <cell r="E207">
            <v>2.3</v>
          </cell>
        </row>
        <row r="208">
          <cell r="E208">
            <v>2.3</v>
          </cell>
        </row>
        <row r="209">
          <cell r="F209">
            <v>42.32</v>
          </cell>
        </row>
        <row r="210">
          <cell r="B210">
            <v>1</v>
          </cell>
          <cell r="C210">
            <v>1</v>
          </cell>
          <cell r="D210">
            <v>4</v>
          </cell>
          <cell r="E210">
            <v>1.9</v>
          </cell>
        </row>
        <row r="211">
          <cell r="E211">
            <v>1.9</v>
          </cell>
        </row>
        <row r="212">
          <cell r="F212">
            <v>14.44</v>
          </cell>
        </row>
        <row r="213">
          <cell r="A213" t="str">
            <v>B2.1a</v>
          </cell>
          <cell r="F213">
            <v>155.48</v>
          </cell>
        </row>
        <row r="216">
          <cell r="B216">
            <v>1</v>
          </cell>
          <cell r="C216">
            <v>1</v>
          </cell>
          <cell r="D216">
            <v>2</v>
          </cell>
          <cell r="E216">
            <v>32.52</v>
          </cell>
        </row>
        <row r="217">
          <cell r="E217">
            <v>0.5</v>
          </cell>
        </row>
        <row r="218">
          <cell r="F218">
            <v>32.52</v>
          </cell>
        </row>
        <row r="219">
          <cell r="B219">
            <v>1</v>
          </cell>
          <cell r="C219">
            <v>1</v>
          </cell>
          <cell r="D219">
            <v>2</v>
          </cell>
          <cell r="E219">
            <v>8.4</v>
          </cell>
        </row>
        <row r="220">
          <cell r="E220">
            <v>0.5</v>
          </cell>
        </row>
        <row r="221">
          <cell r="F221">
            <v>8.4</v>
          </cell>
        </row>
        <row r="222">
          <cell r="B222">
            <v>1</v>
          </cell>
          <cell r="C222">
            <v>1</v>
          </cell>
          <cell r="D222">
            <v>4</v>
          </cell>
          <cell r="E222">
            <v>0.8300000000000001</v>
          </cell>
        </row>
        <row r="223">
          <cell r="E223">
            <v>0.5</v>
          </cell>
        </row>
        <row r="224">
          <cell r="F224">
            <v>1.66</v>
          </cell>
        </row>
        <row r="225">
          <cell r="A225" t="str">
            <v>B2.1b</v>
          </cell>
          <cell r="F225">
            <v>42.58</v>
          </cell>
        </row>
        <row r="228">
          <cell r="B228">
            <v>1</v>
          </cell>
          <cell r="C228">
            <v>1</v>
          </cell>
          <cell r="D228">
            <v>6</v>
          </cell>
          <cell r="E228">
            <v>8.4</v>
          </cell>
        </row>
        <row r="229">
          <cell r="E229">
            <v>0.3</v>
          </cell>
        </row>
        <row r="230">
          <cell r="F230">
            <v>15.12</v>
          </cell>
        </row>
        <row r="231">
          <cell r="B231">
            <v>1</v>
          </cell>
          <cell r="C231">
            <v>1</v>
          </cell>
          <cell r="D231">
            <v>1</v>
          </cell>
          <cell r="E231">
            <v>30.919999999999998</v>
          </cell>
        </row>
        <row r="232">
          <cell r="E232">
            <v>0.3</v>
          </cell>
        </row>
        <row r="233">
          <cell r="F233">
            <v>9.28</v>
          </cell>
        </row>
        <row r="234">
          <cell r="B234">
            <v>1</v>
          </cell>
          <cell r="C234">
            <v>1</v>
          </cell>
          <cell r="D234">
            <v>1</v>
          </cell>
          <cell r="E234">
            <v>21.22</v>
          </cell>
        </row>
        <row r="235">
          <cell r="E235">
            <v>0.3</v>
          </cell>
        </row>
        <row r="236">
          <cell r="F236">
            <v>6.37</v>
          </cell>
        </row>
        <row r="237">
          <cell r="A237" t="str">
            <v>B2.1c</v>
          </cell>
          <cell r="F237">
            <v>30.77</v>
          </cell>
        </row>
        <row r="240">
          <cell r="B240">
            <v>1</v>
          </cell>
          <cell r="C240">
            <v>1</v>
          </cell>
          <cell r="D240">
            <v>2</v>
          </cell>
          <cell r="E240">
            <v>4.85</v>
          </cell>
        </row>
        <row r="241">
          <cell r="E241">
            <v>8.8</v>
          </cell>
        </row>
        <row r="242">
          <cell r="F242">
            <v>85.36</v>
          </cell>
        </row>
        <row r="243">
          <cell r="B243">
            <v>1</v>
          </cell>
          <cell r="C243">
            <v>1</v>
          </cell>
          <cell r="D243">
            <v>2</v>
          </cell>
          <cell r="E243">
            <v>4.85</v>
          </cell>
        </row>
        <row r="244">
          <cell r="E244">
            <v>9.93</v>
          </cell>
        </row>
        <row r="245">
          <cell r="F245">
            <v>96.32</v>
          </cell>
        </row>
        <row r="246">
          <cell r="B246">
            <v>1</v>
          </cell>
          <cell r="C246">
            <v>1</v>
          </cell>
          <cell r="D246">
            <v>3</v>
          </cell>
          <cell r="E246">
            <v>3.84</v>
          </cell>
        </row>
        <row r="247">
          <cell r="E247">
            <v>8.6</v>
          </cell>
        </row>
        <row r="248">
          <cell r="F248">
            <v>99.07</v>
          </cell>
        </row>
        <row r="249">
          <cell r="A249" t="str">
            <v>B2.1d</v>
          </cell>
          <cell r="F249">
            <v>280.75</v>
          </cell>
        </row>
        <row r="253">
          <cell r="B253">
            <v>1</v>
          </cell>
          <cell r="C253">
            <v>1</v>
          </cell>
          <cell r="D253">
            <v>4</v>
          </cell>
          <cell r="E253">
            <v>3</v>
          </cell>
        </row>
        <row r="254">
          <cell r="E254">
            <v>3</v>
          </cell>
        </row>
        <row r="255">
          <cell r="E255">
            <v>0.75</v>
          </cell>
        </row>
        <row r="256">
          <cell r="F256">
            <v>27</v>
          </cell>
        </row>
        <row r="257">
          <cell r="B257">
            <v>1</v>
          </cell>
          <cell r="C257">
            <v>1</v>
          </cell>
          <cell r="D257">
            <v>8</v>
          </cell>
          <cell r="E257">
            <v>2.8</v>
          </cell>
        </row>
        <row r="258">
          <cell r="E258">
            <v>2.8</v>
          </cell>
        </row>
        <row r="259">
          <cell r="E259">
            <v>0.7</v>
          </cell>
        </row>
        <row r="260">
          <cell r="F260">
            <v>43.9</v>
          </cell>
        </row>
        <row r="261">
          <cell r="B261">
            <v>1</v>
          </cell>
          <cell r="C261">
            <v>1</v>
          </cell>
          <cell r="D261">
            <v>8</v>
          </cell>
          <cell r="E261">
            <v>2.3</v>
          </cell>
        </row>
        <row r="262">
          <cell r="E262">
            <v>2.3</v>
          </cell>
        </row>
        <row r="263">
          <cell r="E263">
            <v>0.6</v>
          </cell>
        </row>
        <row r="264">
          <cell r="F264">
            <v>25.39</v>
          </cell>
        </row>
        <row r="265">
          <cell r="B265">
            <v>1</v>
          </cell>
          <cell r="C265">
            <v>1</v>
          </cell>
          <cell r="D265">
            <v>4</v>
          </cell>
          <cell r="E265">
            <v>1.9</v>
          </cell>
        </row>
        <row r="266">
          <cell r="E266">
            <v>1.9</v>
          </cell>
        </row>
        <row r="267">
          <cell r="E267">
            <v>0.45</v>
          </cell>
        </row>
        <row r="268">
          <cell r="F268">
            <v>6.5</v>
          </cell>
        </row>
        <row r="269">
          <cell r="A269" t="str">
            <v>B2.2a</v>
          </cell>
          <cell r="F269">
            <v>102.79</v>
          </cell>
        </row>
        <row r="272">
          <cell r="B272">
            <v>1</v>
          </cell>
          <cell r="C272">
            <v>1</v>
          </cell>
          <cell r="D272">
            <v>18</v>
          </cell>
          <cell r="E272">
            <v>0.25</v>
          </cell>
        </row>
        <row r="273">
          <cell r="E273">
            <v>0.4</v>
          </cell>
        </row>
        <row r="274">
          <cell r="E274">
            <v>1.5125000000000002</v>
          </cell>
        </row>
        <row r="275">
          <cell r="F275">
            <v>2.72</v>
          </cell>
        </row>
        <row r="276">
          <cell r="B276">
            <v>1</v>
          </cell>
          <cell r="C276">
            <v>1</v>
          </cell>
          <cell r="D276">
            <v>8</v>
          </cell>
          <cell r="E276">
            <v>0.3</v>
          </cell>
        </row>
        <row r="277">
          <cell r="E277">
            <v>0.4</v>
          </cell>
        </row>
        <row r="278">
          <cell r="E278">
            <v>1.5125000000000002</v>
          </cell>
        </row>
        <row r="279">
          <cell r="F279">
            <v>1.45</v>
          </cell>
        </row>
        <row r="280">
          <cell r="A280" t="str">
            <v>B2.2b</v>
          </cell>
          <cell r="F280">
            <v>4.17</v>
          </cell>
        </row>
        <row r="283">
          <cell r="B283">
            <v>1</v>
          </cell>
          <cell r="C283">
            <v>1</v>
          </cell>
          <cell r="D283">
            <v>4</v>
          </cell>
          <cell r="E283">
            <v>8.2</v>
          </cell>
        </row>
        <row r="284">
          <cell r="E284">
            <v>0.2</v>
          </cell>
        </row>
        <row r="285">
          <cell r="E285">
            <v>0.4</v>
          </cell>
        </row>
        <row r="286">
          <cell r="F286">
            <v>2.62</v>
          </cell>
        </row>
        <row r="287">
          <cell r="B287">
            <v>1</v>
          </cell>
          <cell r="C287">
            <v>1</v>
          </cell>
          <cell r="D287">
            <v>4</v>
          </cell>
          <cell r="E287">
            <v>9.530000000000001</v>
          </cell>
        </row>
        <row r="288">
          <cell r="E288">
            <v>0.2</v>
          </cell>
        </row>
        <row r="289">
          <cell r="E289">
            <v>0.4</v>
          </cell>
        </row>
        <row r="290">
          <cell r="F290">
            <v>3.05</v>
          </cell>
        </row>
        <row r="291">
          <cell r="B291">
            <v>1</v>
          </cell>
          <cell r="C291">
            <v>1</v>
          </cell>
          <cell r="D291">
            <v>1</v>
          </cell>
          <cell r="E291">
            <v>30.520000000000003</v>
          </cell>
        </row>
        <row r="292">
          <cell r="E292">
            <v>0.2</v>
          </cell>
        </row>
        <row r="293">
          <cell r="E293">
            <v>0.4</v>
          </cell>
        </row>
        <row r="294">
          <cell r="F294">
            <v>2.44</v>
          </cell>
        </row>
        <row r="295">
          <cell r="B295">
            <v>1</v>
          </cell>
          <cell r="C295">
            <v>1</v>
          </cell>
          <cell r="D295">
            <v>1</v>
          </cell>
          <cell r="E295">
            <v>21.22</v>
          </cell>
        </row>
        <row r="296">
          <cell r="E296">
            <v>0.2</v>
          </cell>
        </row>
        <row r="297">
          <cell r="E297">
            <v>0.4</v>
          </cell>
        </row>
        <row r="298">
          <cell r="F298">
            <v>1.7</v>
          </cell>
        </row>
        <row r="299">
          <cell r="B299">
            <v>1</v>
          </cell>
          <cell r="C299">
            <v>1</v>
          </cell>
          <cell r="D299">
            <v>1</v>
          </cell>
          <cell r="E299">
            <v>30.220000000000002</v>
          </cell>
        </row>
        <row r="300">
          <cell r="E300">
            <v>0.2</v>
          </cell>
        </row>
        <row r="301">
          <cell r="E301">
            <v>0.4</v>
          </cell>
        </row>
        <row r="302">
          <cell r="F302">
            <v>2.42</v>
          </cell>
        </row>
        <row r="303">
          <cell r="B303">
            <v>1</v>
          </cell>
          <cell r="C303">
            <v>1</v>
          </cell>
          <cell r="D303">
            <v>1</v>
          </cell>
          <cell r="E303">
            <v>20.93</v>
          </cell>
        </row>
        <row r="304">
          <cell r="E304">
            <v>0.2</v>
          </cell>
        </row>
        <row r="305">
          <cell r="E305">
            <v>0.4</v>
          </cell>
        </row>
        <row r="306">
          <cell r="F306">
            <v>1.67</v>
          </cell>
        </row>
        <row r="307">
          <cell r="B307">
            <v>1</v>
          </cell>
          <cell r="C307">
            <v>1</v>
          </cell>
          <cell r="D307">
            <v>1</v>
          </cell>
          <cell r="E307">
            <v>9.7</v>
          </cell>
        </row>
        <row r="308">
          <cell r="E308">
            <v>0.2</v>
          </cell>
        </row>
        <row r="309">
          <cell r="E309">
            <v>0.4</v>
          </cell>
        </row>
        <row r="310">
          <cell r="F310">
            <v>0.78</v>
          </cell>
        </row>
        <row r="312">
          <cell r="B312">
            <v>1</v>
          </cell>
          <cell r="C312">
            <v>1</v>
          </cell>
          <cell r="D312">
            <v>18</v>
          </cell>
          <cell r="E312">
            <v>0.25</v>
          </cell>
        </row>
        <row r="313">
          <cell r="E313">
            <v>0.4</v>
          </cell>
        </row>
        <row r="314">
          <cell r="E314">
            <v>0.4</v>
          </cell>
        </row>
        <row r="315">
          <cell r="F315">
            <v>0.72</v>
          </cell>
        </row>
        <row r="316">
          <cell r="B316">
            <v>1</v>
          </cell>
          <cell r="C316">
            <v>1</v>
          </cell>
          <cell r="D316">
            <v>6</v>
          </cell>
          <cell r="E316">
            <v>0.3</v>
          </cell>
        </row>
        <row r="317">
          <cell r="E317">
            <v>0.4</v>
          </cell>
        </row>
        <row r="318">
          <cell r="E318">
            <v>0.4</v>
          </cell>
        </row>
        <row r="319">
          <cell r="F319">
            <v>0.29</v>
          </cell>
        </row>
        <row r="320">
          <cell r="A320" t="str">
            <v>B2.2c</v>
          </cell>
          <cell r="F320">
            <v>15.689999999999998</v>
          </cell>
        </row>
        <row r="323">
          <cell r="B323">
            <v>1</v>
          </cell>
          <cell r="C323">
            <v>1</v>
          </cell>
          <cell r="D323">
            <v>2</v>
          </cell>
          <cell r="E323">
            <v>4.85</v>
          </cell>
        </row>
        <row r="324">
          <cell r="E324">
            <v>8.8</v>
          </cell>
        </row>
        <row r="325">
          <cell r="F325">
            <v>85.36</v>
          </cell>
        </row>
        <row r="326">
          <cell r="B326">
            <v>1</v>
          </cell>
          <cell r="C326">
            <v>1</v>
          </cell>
          <cell r="D326">
            <v>2</v>
          </cell>
          <cell r="E326">
            <v>4.85</v>
          </cell>
        </row>
        <row r="327">
          <cell r="E327">
            <v>9.93</v>
          </cell>
        </row>
        <row r="328">
          <cell r="F328">
            <v>96.32</v>
          </cell>
        </row>
        <row r="329">
          <cell r="B329">
            <v>1</v>
          </cell>
          <cell r="C329">
            <v>1</v>
          </cell>
          <cell r="D329">
            <v>3</v>
          </cell>
          <cell r="E329">
            <v>3.84</v>
          </cell>
        </row>
        <row r="330">
          <cell r="E330">
            <v>8.6</v>
          </cell>
        </row>
        <row r="331">
          <cell r="F331">
            <v>99.07</v>
          </cell>
        </row>
        <row r="332">
          <cell r="A332" t="str">
            <v>B2.2d</v>
          </cell>
          <cell r="F332">
            <v>280.75</v>
          </cell>
        </row>
        <row r="336">
          <cell r="B336">
            <v>1</v>
          </cell>
          <cell r="C336">
            <v>1</v>
          </cell>
          <cell r="D336">
            <v>2</v>
          </cell>
          <cell r="E336">
            <v>30.92</v>
          </cell>
        </row>
        <row r="337">
          <cell r="F337">
            <v>61.84</v>
          </cell>
        </row>
        <row r="339">
          <cell r="B339">
            <v>1</v>
          </cell>
          <cell r="C339">
            <v>1</v>
          </cell>
          <cell r="D339">
            <v>2</v>
          </cell>
          <cell r="E339">
            <v>30.92</v>
          </cell>
        </row>
        <row r="340">
          <cell r="F340">
            <v>61.84</v>
          </cell>
        </row>
        <row r="342">
          <cell r="B342">
            <v>1</v>
          </cell>
          <cell r="C342">
            <v>1</v>
          </cell>
          <cell r="D342">
            <v>2</v>
          </cell>
          <cell r="E342">
            <v>21.22</v>
          </cell>
        </row>
        <row r="343">
          <cell r="F343">
            <v>42.44</v>
          </cell>
        </row>
        <row r="345">
          <cell r="B345">
            <v>1</v>
          </cell>
          <cell r="C345">
            <v>2</v>
          </cell>
          <cell r="D345">
            <v>2</v>
          </cell>
          <cell r="E345">
            <v>8.8</v>
          </cell>
        </row>
        <row r="346">
          <cell r="F346">
            <v>35.2</v>
          </cell>
        </row>
        <row r="348">
          <cell r="B348">
            <v>1</v>
          </cell>
          <cell r="C348">
            <v>2</v>
          </cell>
          <cell r="D348">
            <v>2</v>
          </cell>
          <cell r="E348">
            <v>9.93</v>
          </cell>
        </row>
        <row r="349">
          <cell r="F349">
            <v>39.72</v>
          </cell>
        </row>
        <row r="351">
          <cell r="B351">
            <v>1</v>
          </cell>
          <cell r="C351">
            <v>1</v>
          </cell>
          <cell r="D351">
            <v>6</v>
          </cell>
          <cell r="E351">
            <v>8.6</v>
          </cell>
        </row>
        <row r="352">
          <cell r="F352">
            <v>51.6</v>
          </cell>
        </row>
        <row r="353">
          <cell r="A353" t="str">
            <v>B2.2e</v>
          </cell>
          <cell r="F353">
            <v>292.64</v>
          </cell>
        </row>
        <row r="357">
          <cell r="B357">
            <v>1</v>
          </cell>
          <cell r="C357">
            <v>1</v>
          </cell>
          <cell r="D357">
            <v>4</v>
          </cell>
          <cell r="E357">
            <v>12</v>
          </cell>
        </row>
        <row r="358">
          <cell r="E358">
            <v>0.75</v>
          </cell>
        </row>
        <row r="359">
          <cell r="F359">
            <v>36</v>
          </cell>
        </row>
        <row r="360">
          <cell r="B360">
            <v>1</v>
          </cell>
          <cell r="C360">
            <v>1</v>
          </cell>
          <cell r="D360">
            <v>8</v>
          </cell>
          <cell r="E360">
            <v>11.2</v>
          </cell>
        </row>
        <row r="361">
          <cell r="E361">
            <v>0.7</v>
          </cell>
        </row>
        <row r="362">
          <cell r="F362">
            <v>62.72</v>
          </cell>
        </row>
        <row r="363">
          <cell r="B363">
            <v>1</v>
          </cell>
          <cell r="C363">
            <v>1</v>
          </cell>
          <cell r="D363">
            <v>8</v>
          </cell>
          <cell r="E363">
            <v>9.2</v>
          </cell>
        </row>
        <row r="364">
          <cell r="E364">
            <v>0.6</v>
          </cell>
        </row>
        <row r="365">
          <cell r="F365">
            <v>44.16</v>
          </cell>
        </row>
        <row r="366">
          <cell r="B366">
            <v>1</v>
          </cell>
          <cell r="C366">
            <v>1</v>
          </cell>
          <cell r="D366">
            <v>4</v>
          </cell>
          <cell r="E366">
            <v>7.6</v>
          </cell>
        </row>
        <row r="367">
          <cell r="E367">
            <v>0.45</v>
          </cell>
        </row>
        <row r="368">
          <cell r="F368">
            <v>13.68</v>
          </cell>
        </row>
        <row r="369">
          <cell r="A369" t="str">
            <v>B2.3a</v>
          </cell>
          <cell r="F369">
            <v>156.56</v>
          </cell>
        </row>
        <row r="372">
          <cell r="B372">
            <v>1</v>
          </cell>
          <cell r="C372">
            <v>1</v>
          </cell>
          <cell r="D372">
            <v>18</v>
          </cell>
          <cell r="E372">
            <v>1.3</v>
          </cell>
        </row>
        <row r="373">
          <cell r="E373">
            <v>1.5125000000000002</v>
          </cell>
        </row>
        <row r="374">
          <cell r="F374">
            <v>35.39</v>
          </cell>
        </row>
        <row r="375">
          <cell r="B375">
            <v>1</v>
          </cell>
          <cell r="C375">
            <v>1</v>
          </cell>
          <cell r="D375">
            <v>6</v>
          </cell>
          <cell r="E375">
            <v>1.4</v>
          </cell>
        </row>
        <row r="376">
          <cell r="E376">
            <v>1.5125000000000002</v>
          </cell>
        </row>
        <row r="377">
          <cell r="F377">
            <v>12.71</v>
          </cell>
        </row>
        <row r="378">
          <cell r="A378" t="str">
            <v>B2.3b</v>
          </cell>
          <cell r="F378">
            <v>48.1</v>
          </cell>
        </row>
        <row r="382">
          <cell r="B382">
            <v>1</v>
          </cell>
          <cell r="C382">
            <v>1</v>
          </cell>
          <cell r="D382">
            <v>2</v>
          </cell>
          <cell r="E382">
            <v>9.4</v>
          </cell>
        </row>
        <row r="383">
          <cell r="E383">
            <v>0.4</v>
          </cell>
        </row>
        <row r="384">
          <cell r="F384">
            <v>7.52</v>
          </cell>
        </row>
        <row r="385">
          <cell r="B385">
            <v>1</v>
          </cell>
          <cell r="C385">
            <v>1</v>
          </cell>
          <cell r="D385">
            <v>2</v>
          </cell>
          <cell r="E385">
            <v>32.52</v>
          </cell>
        </row>
        <row r="386">
          <cell r="E386">
            <v>0.4</v>
          </cell>
        </row>
        <row r="387">
          <cell r="F387">
            <v>26.02</v>
          </cell>
        </row>
        <row r="388">
          <cell r="B388">
            <v>1</v>
          </cell>
          <cell r="C388">
            <v>1</v>
          </cell>
          <cell r="D388">
            <v>4</v>
          </cell>
          <cell r="E388">
            <v>1.33</v>
          </cell>
        </row>
        <row r="389">
          <cell r="E389">
            <v>0.4</v>
          </cell>
        </row>
        <row r="390">
          <cell r="F390">
            <v>2.13</v>
          </cell>
        </row>
        <row r="392">
          <cell r="B392">
            <v>1</v>
          </cell>
          <cell r="C392">
            <v>1</v>
          </cell>
          <cell r="D392">
            <v>2</v>
          </cell>
          <cell r="E392">
            <v>8.8</v>
          </cell>
        </row>
        <row r="393">
          <cell r="E393">
            <v>0.4</v>
          </cell>
        </row>
        <row r="394">
          <cell r="F394">
            <v>7.04</v>
          </cell>
        </row>
        <row r="395">
          <cell r="B395">
            <v>1</v>
          </cell>
          <cell r="C395">
            <v>1</v>
          </cell>
          <cell r="D395">
            <v>2</v>
          </cell>
          <cell r="E395">
            <v>8.8</v>
          </cell>
        </row>
        <row r="396">
          <cell r="E396">
            <v>0.4</v>
          </cell>
        </row>
        <row r="397">
          <cell r="F397">
            <v>7.04</v>
          </cell>
        </row>
        <row r="398">
          <cell r="B398">
            <v>1</v>
          </cell>
          <cell r="C398">
            <v>1</v>
          </cell>
          <cell r="D398">
            <v>4</v>
          </cell>
          <cell r="E398">
            <v>9.93</v>
          </cell>
        </row>
        <row r="399">
          <cell r="E399">
            <v>0.4</v>
          </cell>
        </row>
        <row r="400">
          <cell r="F400">
            <v>15.89</v>
          </cell>
        </row>
        <row r="401">
          <cell r="B401">
            <v>1</v>
          </cell>
          <cell r="C401">
            <v>1</v>
          </cell>
          <cell r="D401">
            <v>6</v>
          </cell>
          <cell r="E401">
            <v>8.6</v>
          </cell>
        </row>
        <row r="402">
          <cell r="E402">
            <v>0.4</v>
          </cell>
        </row>
        <row r="403">
          <cell r="F403">
            <v>20.64</v>
          </cell>
        </row>
        <row r="404">
          <cell r="B404">
            <v>1</v>
          </cell>
          <cell r="C404">
            <v>1</v>
          </cell>
          <cell r="D404">
            <v>2</v>
          </cell>
          <cell r="E404">
            <v>30.92</v>
          </cell>
        </row>
        <row r="405">
          <cell r="E405">
            <v>0.4</v>
          </cell>
        </row>
        <row r="406">
          <cell r="F406">
            <v>24.74</v>
          </cell>
        </row>
        <row r="407">
          <cell r="B407">
            <v>1</v>
          </cell>
          <cell r="C407">
            <v>1</v>
          </cell>
          <cell r="D407">
            <v>2</v>
          </cell>
          <cell r="E407">
            <v>30.92</v>
          </cell>
        </row>
        <row r="408">
          <cell r="E408">
            <v>0.4</v>
          </cell>
        </row>
        <row r="409">
          <cell r="F409">
            <v>24.74</v>
          </cell>
        </row>
        <row r="410">
          <cell r="B410">
            <v>1</v>
          </cell>
          <cell r="C410">
            <v>1</v>
          </cell>
          <cell r="D410">
            <v>2</v>
          </cell>
          <cell r="E410">
            <v>21.22</v>
          </cell>
        </row>
        <row r="411">
          <cell r="E411">
            <v>0.4</v>
          </cell>
        </row>
        <row r="412">
          <cell r="F412">
            <v>16.98</v>
          </cell>
        </row>
        <row r="413">
          <cell r="A413" t="str">
            <v>B2.3c</v>
          </cell>
          <cell r="F413">
            <v>152.73999999999998</v>
          </cell>
        </row>
        <row r="417">
          <cell r="A417" t="str">
            <v>B2.4a</v>
          </cell>
          <cell r="F417">
            <v>696.37</v>
          </cell>
        </row>
        <row r="419">
          <cell r="A419" t="str">
            <v>B2.4b</v>
          </cell>
          <cell r="F419">
            <v>566.54</v>
          </cell>
        </row>
        <row r="421">
          <cell r="A421" t="str">
            <v>B2.4c</v>
          </cell>
          <cell r="F421">
            <v>0</v>
          </cell>
        </row>
        <row r="423">
          <cell r="A423" t="str">
            <v>B2.4d</v>
          </cell>
          <cell r="F423">
            <v>337.47</v>
          </cell>
        </row>
        <row r="425">
          <cell r="A425" t="str">
            <v>B2.4e</v>
          </cell>
          <cell r="F425">
            <v>4074.95</v>
          </cell>
        </row>
        <row r="427">
          <cell r="A427" t="str">
            <v>B2.4f</v>
          </cell>
          <cell r="F427">
            <v>586.96</v>
          </cell>
        </row>
        <row r="429">
          <cell r="A429" t="str">
            <v>B2.4g</v>
          </cell>
          <cell r="F429">
            <v>1522.71</v>
          </cell>
        </row>
        <row r="433">
          <cell r="B433">
            <v>1</v>
          </cell>
          <cell r="C433">
            <v>1</v>
          </cell>
          <cell r="D433">
            <v>2</v>
          </cell>
          <cell r="E433">
            <v>32.52</v>
          </cell>
        </row>
        <row r="434">
          <cell r="E434">
            <v>0.5</v>
          </cell>
        </row>
        <row r="435">
          <cell r="E435">
            <v>1</v>
          </cell>
        </row>
        <row r="436">
          <cell r="F436">
            <v>32.52</v>
          </cell>
        </row>
        <row r="437">
          <cell r="B437">
            <v>1</v>
          </cell>
          <cell r="C437">
            <v>1</v>
          </cell>
          <cell r="D437">
            <v>2</v>
          </cell>
          <cell r="E437">
            <v>8.4</v>
          </cell>
        </row>
        <row r="438">
          <cell r="E438">
            <v>0.5</v>
          </cell>
        </row>
        <row r="439">
          <cell r="E439">
            <v>1</v>
          </cell>
        </row>
        <row r="440">
          <cell r="F440">
            <v>8.4</v>
          </cell>
        </row>
        <row r="441">
          <cell r="B441">
            <v>1</v>
          </cell>
          <cell r="C441">
            <v>1</v>
          </cell>
          <cell r="D441">
            <v>4</v>
          </cell>
          <cell r="E441">
            <v>0.8300000000000001</v>
          </cell>
        </row>
        <row r="442">
          <cell r="E442">
            <v>0.5</v>
          </cell>
        </row>
        <row r="443">
          <cell r="E443">
            <v>1</v>
          </cell>
        </row>
        <row r="444">
          <cell r="F444">
            <v>1.66</v>
          </cell>
        </row>
        <row r="446">
          <cell r="B446">
            <v>-1</v>
          </cell>
          <cell r="C446">
            <v>1</v>
          </cell>
          <cell r="D446">
            <v>18</v>
          </cell>
          <cell r="E446">
            <v>0.25</v>
          </cell>
        </row>
        <row r="447">
          <cell r="E447">
            <v>0.4</v>
          </cell>
        </row>
        <row r="448">
          <cell r="E448">
            <v>1</v>
          </cell>
        </row>
        <row r="449">
          <cell r="F449">
            <v>-1.8</v>
          </cell>
        </row>
        <row r="450">
          <cell r="B450">
            <v>-1</v>
          </cell>
          <cell r="C450">
            <v>1</v>
          </cell>
          <cell r="D450">
            <v>6</v>
          </cell>
          <cell r="E450">
            <v>0.3</v>
          </cell>
        </row>
        <row r="451">
          <cell r="E451">
            <v>0.4</v>
          </cell>
        </row>
        <row r="452">
          <cell r="E452">
            <v>1</v>
          </cell>
        </row>
        <row r="453">
          <cell r="F453">
            <v>-0.72</v>
          </cell>
        </row>
        <row r="454">
          <cell r="A454" t="str">
            <v>B3.1</v>
          </cell>
          <cell r="F454">
            <v>40.06</v>
          </cell>
        </row>
        <row r="457">
          <cell r="B457">
            <v>1</v>
          </cell>
          <cell r="C457">
            <v>1</v>
          </cell>
          <cell r="D457">
            <v>2</v>
          </cell>
          <cell r="E457">
            <v>32.52</v>
          </cell>
        </row>
        <row r="458">
          <cell r="E458">
            <v>0.5</v>
          </cell>
        </row>
        <row r="459">
          <cell r="E459">
            <v>0.5</v>
          </cell>
        </row>
        <row r="460">
          <cell r="F460">
            <v>16.26</v>
          </cell>
        </row>
        <row r="461">
          <cell r="B461">
            <v>1</v>
          </cell>
          <cell r="C461">
            <v>1</v>
          </cell>
          <cell r="D461">
            <v>2</v>
          </cell>
          <cell r="E461">
            <v>8.4</v>
          </cell>
        </row>
        <row r="462">
          <cell r="E462">
            <v>0.5</v>
          </cell>
        </row>
        <row r="463">
          <cell r="E463">
            <v>0.5</v>
          </cell>
        </row>
        <row r="464">
          <cell r="F464">
            <v>4.2</v>
          </cell>
        </row>
        <row r="465">
          <cell r="B465">
            <v>1</v>
          </cell>
          <cell r="C465">
            <v>1</v>
          </cell>
          <cell r="D465">
            <v>4</v>
          </cell>
          <cell r="E465">
            <v>0.8300000000000001</v>
          </cell>
        </row>
        <row r="466">
          <cell r="E466">
            <v>0.5</v>
          </cell>
        </row>
        <row r="467">
          <cell r="E467">
            <v>0.5</v>
          </cell>
        </row>
        <row r="468">
          <cell r="F468">
            <v>0.83</v>
          </cell>
        </row>
        <row r="470">
          <cell r="B470">
            <v>-1</v>
          </cell>
          <cell r="C470">
            <v>1</v>
          </cell>
          <cell r="D470">
            <v>18</v>
          </cell>
          <cell r="E470">
            <v>0.25</v>
          </cell>
        </row>
        <row r="471">
          <cell r="E471">
            <v>0.4</v>
          </cell>
        </row>
        <row r="472">
          <cell r="E472">
            <v>0.5</v>
          </cell>
        </row>
        <row r="473">
          <cell r="F473">
            <v>-0.9</v>
          </cell>
        </row>
        <row r="474">
          <cell r="B474">
            <v>-1</v>
          </cell>
          <cell r="C474">
            <v>1</v>
          </cell>
          <cell r="D474">
            <v>6</v>
          </cell>
          <cell r="E474">
            <v>0.3</v>
          </cell>
        </row>
        <row r="475">
          <cell r="E475">
            <v>0.4</v>
          </cell>
        </row>
        <row r="476">
          <cell r="E476">
            <v>0.5</v>
          </cell>
        </row>
        <row r="477">
          <cell r="F477">
            <v>-0.36</v>
          </cell>
        </row>
        <row r="478">
          <cell r="A478" t="str">
            <v>B3.2</v>
          </cell>
          <cell r="F478">
            <v>20.03</v>
          </cell>
        </row>
        <row r="524">
          <cell r="A524" t="str">
            <v>B1.9</v>
          </cell>
          <cell r="F524">
            <v>0</v>
          </cell>
        </row>
      </sheetData>
      <sheetData sheetId="2">
        <row r="1">
          <cell r="E1" t="str">
            <v>Length</v>
          </cell>
          <cell r="F1" t="str">
            <v>Timizing</v>
          </cell>
          <cell r="I1" t="str">
            <v>Total</v>
          </cell>
        </row>
        <row r="2">
          <cell r="F2" t="str">
            <v>Flr</v>
          </cell>
          <cell r="G2" t="str">
            <v>Mbr</v>
          </cell>
          <cell r="H2" t="str">
            <v>Rbr</v>
          </cell>
        </row>
        <row r="3">
          <cell r="I3">
            <v>0</v>
          </cell>
        </row>
        <row r="4">
          <cell r="I4">
            <v>0</v>
          </cell>
        </row>
        <row r="5">
          <cell r="E5">
            <v>4</v>
          </cell>
          <cell r="F5">
            <v>1</v>
          </cell>
          <cell r="G5">
            <v>4</v>
          </cell>
          <cell r="H5">
            <v>52</v>
          </cell>
          <cell r="I5">
            <v>208</v>
          </cell>
        </row>
        <row r="6">
          <cell r="E6">
            <v>3.3</v>
          </cell>
          <cell r="F6">
            <v>1</v>
          </cell>
          <cell r="G6">
            <v>8</v>
          </cell>
          <cell r="H6">
            <v>44</v>
          </cell>
          <cell r="I6">
            <v>352</v>
          </cell>
        </row>
        <row r="7">
          <cell r="E7">
            <v>3</v>
          </cell>
          <cell r="F7">
            <v>1</v>
          </cell>
          <cell r="G7">
            <v>8</v>
          </cell>
          <cell r="H7">
            <v>32</v>
          </cell>
          <cell r="I7">
            <v>256</v>
          </cell>
        </row>
        <row r="8">
          <cell r="E8">
            <v>2.4</v>
          </cell>
          <cell r="F8">
            <v>1</v>
          </cell>
          <cell r="G8">
            <v>4</v>
          </cell>
          <cell r="H8">
            <v>26</v>
          </cell>
          <cell r="I8">
            <v>104</v>
          </cell>
        </row>
        <row r="9">
          <cell r="I9">
            <v>0</v>
          </cell>
        </row>
        <row r="10">
          <cell r="I10">
            <v>0</v>
          </cell>
        </row>
        <row r="11">
          <cell r="E11">
            <v>4.6</v>
          </cell>
          <cell r="F11">
            <v>1</v>
          </cell>
          <cell r="G11">
            <v>1</v>
          </cell>
          <cell r="H11">
            <v>8</v>
          </cell>
          <cell r="I11">
            <v>8</v>
          </cell>
        </row>
        <row r="12">
          <cell r="E12">
            <v>1.2</v>
          </cell>
          <cell r="F12">
            <v>1</v>
          </cell>
          <cell r="G12">
            <v>1</v>
          </cell>
          <cell r="H12">
            <v>10</v>
          </cell>
          <cell r="I12">
            <v>10</v>
          </cell>
        </row>
        <row r="13">
          <cell r="E13">
            <v>4.6</v>
          </cell>
          <cell r="F13">
            <v>1</v>
          </cell>
          <cell r="G13">
            <v>1</v>
          </cell>
          <cell r="H13">
            <v>12</v>
          </cell>
          <cell r="I13">
            <v>12</v>
          </cell>
        </row>
        <row r="14">
          <cell r="E14">
            <v>1.2</v>
          </cell>
          <cell r="F14">
            <v>1</v>
          </cell>
          <cell r="G14">
            <v>1</v>
          </cell>
          <cell r="H14">
            <v>9</v>
          </cell>
          <cell r="I14">
            <v>9</v>
          </cell>
        </row>
        <row r="15">
          <cell r="E15">
            <v>4.6</v>
          </cell>
          <cell r="F15">
            <v>1</v>
          </cell>
          <cell r="G15">
            <v>1</v>
          </cell>
          <cell r="H15">
            <v>8</v>
          </cell>
          <cell r="I15">
            <v>8</v>
          </cell>
        </row>
        <row r="16">
          <cell r="E16">
            <v>1.2</v>
          </cell>
          <cell r="F16">
            <v>1</v>
          </cell>
          <cell r="G16">
            <v>1</v>
          </cell>
          <cell r="H16">
            <v>9</v>
          </cell>
          <cell r="I16">
            <v>9</v>
          </cell>
        </row>
        <row r="17">
          <cell r="E17">
            <v>4.6</v>
          </cell>
          <cell r="F17">
            <v>1</v>
          </cell>
          <cell r="G17">
            <v>1</v>
          </cell>
          <cell r="H17">
            <v>8</v>
          </cell>
          <cell r="I17">
            <v>8</v>
          </cell>
        </row>
        <row r="18">
          <cell r="E18">
            <v>1.2</v>
          </cell>
          <cell r="F18">
            <v>1</v>
          </cell>
          <cell r="G18">
            <v>1</v>
          </cell>
          <cell r="H18">
            <v>10</v>
          </cell>
          <cell r="I18">
            <v>10</v>
          </cell>
        </row>
        <row r="19">
          <cell r="E19">
            <v>4.6</v>
          </cell>
          <cell r="F19">
            <v>1</v>
          </cell>
          <cell r="G19">
            <v>1</v>
          </cell>
          <cell r="H19">
            <v>8</v>
          </cell>
          <cell r="I19">
            <v>8</v>
          </cell>
        </row>
        <row r="20">
          <cell r="E20">
            <v>1.2</v>
          </cell>
          <cell r="F20">
            <v>1</v>
          </cell>
          <cell r="G20">
            <v>1</v>
          </cell>
          <cell r="H20">
            <v>10</v>
          </cell>
          <cell r="I20">
            <v>10</v>
          </cell>
        </row>
        <row r="21">
          <cell r="E21">
            <v>4.6</v>
          </cell>
          <cell r="F21">
            <v>1</v>
          </cell>
          <cell r="G21">
            <v>1</v>
          </cell>
          <cell r="H21">
            <v>8</v>
          </cell>
          <cell r="I21">
            <v>8</v>
          </cell>
        </row>
        <row r="22">
          <cell r="E22">
            <v>1.2</v>
          </cell>
          <cell r="F22">
            <v>1</v>
          </cell>
          <cell r="G22">
            <v>1</v>
          </cell>
          <cell r="H22">
            <v>9</v>
          </cell>
          <cell r="I22">
            <v>9</v>
          </cell>
        </row>
        <row r="23">
          <cell r="E23">
            <v>4.6</v>
          </cell>
          <cell r="F23">
            <v>1</v>
          </cell>
          <cell r="G23">
            <v>1</v>
          </cell>
          <cell r="H23">
            <v>12</v>
          </cell>
          <cell r="I23">
            <v>12</v>
          </cell>
        </row>
        <row r="24">
          <cell r="E24">
            <v>1.2</v>
          </cell>
          <cell r="F24">
            <v>1</v>
          </cell>
          <cell r="G24">
            <v>1</v>
          </cell>
          <cell r="H24">
            <v>9</v>
          </cell>
          <cell r="I24">
            <v>9</v>
          </cell>
        </row>
        <row r="25">
          <cell r="E25">
            <v>4.6</v>
          </cell>
          <cell r="F25">
            <v>1</v>
          </cell>
          <cell r="G25">
            <v>1</v>
          </cell>
          <cell r="H25">
            <v>8</v>
          </cell>
          <cell r="I25">
            <v>8</v>
          </cell>
        </row>
        <row r="26">
          <cell r="E26">
            <v>1.2</v>
          </cell>
          <cell r="F26">
            <v>1</v>
          </cell>
          <cell r="G26">
            <v>1</v>
          </cell>
          <cell r="H26">
            <v>10</v>
          </cell>
          <cell r="I26">
            <v>10</v>
          </cell>
        </row>
        <row r="27">
          <cell r="E27">
            <v>4.6</v>
          </cell>
          <cell r="F27">
            <v>1</v>
          </cell>
          <cell r="G27">
            <v>1</v>
          </cell>
          <cell r="H27">
            <v>8</v>
          </cell>
          <cell r="I27">
            <v>8</v>
          </cell>
        </row>
        <row r="28">
          <cell r="E28">
            <v>1.2</v>
          </cell>
          <cell r="F28">
            <v>1</v>
          </cell>
          <cell r="G28">
            <v>1</v>
          </cell>
          <cell r="H28">
            <v>10</v>
          </cell>
          <cell r="I28">
            <v>10</v>
          </cell>
        </row>
        <row r="29">
          <cell r="E29">
            <v>4.6</v>
          </cell>
          <cell r="F29">
            <v>1</v>
          </cell>
          <cell r="G29">
            <v>1</v>
          </cell>
          <cell r="H29">
            <v>12</v>
          </cell>
          <cell r="I29">
            <v>12</v>
          </cell>
        </row>
        <row r="30">
          <cell r="E30">
            <v>1.3</v>
          </cell>
          <cell r="F30">
            <v>1</v>
          </cell>
          <cell r="G30">
            <v>1</v>
          </cell>
          <cell r="H30">
            <v>9</v>
          </cell>
          <cell r="I30">
            <v>9</v>
          </cell>
        </row>
        <row r="31">
          <cell r="E31">
            <v>4.6</v>
          </cell>
          <cell r="F31">
            <v>1</v>
          </cell>
          <cell r="G31">
            <v>1</v>
          </cell>
          <cell r="H31">
            <v>8</v>
          </cell>
          <cell r="I31">
            <v>8</v>
          </cell>
        </row>
        <row r="32">
          <cell r="E32">
            <v>1.3</v>
          </cell>
          <cell r="F32">
            <v>1</v>
          </cell>
          <cell r="G32">
            <v>1</v>
          </cell>
          <cell r="H32">
            <v>9</v>
          </cell>
          <cell r="I32">
            <v>9</v>
          </cell>
        </row>
        <row r="33">
          <cell r="E33">
            <v>4.6</v>
          </cell>
          <cell r="F33">
            <v>1</v>
          </cell>
          <cell r="G33">
            <v>1</v>
          </cell>
          <cell r="H33">
            <v>8</v>
          </cell>
          <cell r="I33">
            <v>8</v>
          </cell>
        </row>
        <row r="34">
          <cell r="E34">
            <v>1.3</v>
          </cell>
          <cell r="F34">
            <v>1</v>
          </cell>
          <cell r="G34">
            <v>1</v>
          </cell>
          <cell r="H34">
            <v>9</v>
          </cell>
          <cell r="I34">
            <v>9</v>
          </cell>
        </row>
        <row r="35">
          <cell r="E35">
            <v>4.6</v>
          </cell>
          <cell r="F35">
            <v>1</v>
          </cell>
          <cell r="G35">
            <v>1</v>
          </cell>
          <cell r="H35">
            <v>8</v>
          </cell>
          <cell r="I35">
            <v>8</v>
          </cell>
        </row>
        <row r="36">
          <cell r="E36">
            <v>1.3</v>
          </cell>
          <cell r="F36">
            <v>1</v>
          </cell>
          <cell r="G36">
            <v>1</v>
          </cell>
          <cell r="H36">
            <v>9</v>
          </cell>
          <cell r="I36">
            <v>9</v>
          </cell>
        </row>
        <row r="37">
          <cell r="E37">
            <v>4.6</v>
          </cell>
          <cell r="F37">
            <v>1</v>
          </cell>
          <cell r="G37">
            <v>1</v>
          </cell>
          <cell r="H37">
            <v>8</v>
          </cell>
          <cell r="I37">
            <v>8</v>
          </cell>
        </row>
        <row r="38">
          <cell r="E38">
            <v>1.3</v>
          </cell>
          <cell r="F38">
            <v>1</v>
          </cell>
          <cell r="G38">
            <v>1</v>
          </cell>
          <cell r="H38">
            <v>9</v>
          </cell>
          <cell r="I38">
            <v>9</v>
          </cell>
        </row>
        <row r="39">
          <cell r="E39">
            <v>4.6</v>
          </cell>
          <cell r="F39">
            <v>1</v>
          </cell>
          <cell r="G39">
            <v>1</v>
          </cell>
          <cell r="H39">
            <v>12</v>
          </cell>
          <cell r="I39">
            <v>12</v>
          </cell>
        </row>
        <row r="40">
          <cell r="E40">
            <v>1.3</v>
          </cell>
          <cell r="F40">
            <v>1</v>
          </cell>
          <cell r="G40">
            <v>1</v>
          </cell>
          <cell r="H40">
            <v>9</v>
          </cell>
          <cell r="I40">
            <v>9</v>
          </cell>
        </row>
        <row r="41">
          <cell r="E41">
            <v>4.6</v>
          </cell>
          <cell r="F41">
            <v>1</v>
          </cell>
          <cell r="G41">
            <v>1</v>
          </cell>
          <cell r="H41">
            <v>8</v>
          </cell>
          <cell r="I41">
            <v>8</v>
          </cell>
        </row>
        <row r="42">
          <cell r="E42">
            <v>1.2</v>
          </cell>
          <cell r="F42">
            <v>1</v>
          </cell>
          <cell r="G42">
            <v>1</v>
          </cell>
          <cell r="H42">
            <v>10</v>
          </cell>
          <cell r="I42">
            <v>10</v>
          </cell>
        </row>
        <row r="43">
          <cell r="E43">
            <v>4.6</v>
          </cell>
          <cell r="F43">
            <v>1</v>
          </cell>
          <cell r="G43">
            <v>1</v>
          </cell>
          <cell r="H43">
            <v>8</v>
          </cell>
          <cell r="I43">
            <v>8</v>
          </cell>
        </row>
        <row r="44">
          <cell r="E44">
            <v>1.2</v>
          </cell>
          <cell r="F44">
            <v>1</v>
          </cell>
          <cell r="G44">
            <v>1</v>
          </cell>
          <cell r="H44">
            <v>10</v>
          </cell>
          <cell r="I44">
            <v>10</v>
          </cell>
        </row>
        <row r="45">
          <cell r="E45">
            <v>4.6</v>
          </cell>
          <cell r="F45">
            <v>1</v>
          </cell>
          <cell r="G45">
            <v>1</v>
          </cell>
          <cell r="H45">
            <v>12</v>
          </cell>
          <cell r="I45">
            <v>12</v>
          </cell>
        </row>
        <row r="46">
          <cell r="E46">
            <v>1.2</v>
          </cell>
          <cell r="F46">
            <v>1</v>
          </cell>
          <cell r="G46">
            <v>1</v>
          </cell>
          <cell r="H46">
            <v>9</v>
          </cell>
          <cell r="I46">
            <v>9</v>
          </cell>
        </row>
        <row r="47">
          <cell r="E47">
            <v>4.6</v>
          </cell>
          <cell r="F47">
            <v>1</v>
          </cell>
          <cell r="G47">
            <v>1</v>
          </cell>
          <cell r="H47">
            <v>8</v>
          </cell>
          <cell r="I47">
            <v>8</v>
          </cell>
        </row>
        <row r="48">
          <cell r="E48">
            <v>1.2</v>
          </cell>
          <cell r="F48">
            <v>1</v>
          </cell>
          <cell r="G48">
            <v>1</v>
          </cell>
          <cell r="H48">
            <v>9</v>
          </cell>
          <cell r="I48">
            <v>9</v>
          </cell>
        </row>
        <row r="49">
          <cell r="E49">
            <v>4.6</v>
          </cell>
          <cell r="F49">
            <v>1</v>
          </cell>
          <cell r="G49">
            <v>1</v>
          </cell>
          <cell r="H49">
            <v>8</v>
          </cell>
          <cell r="I49">
            <v>8</v>
          </cell>
        </row>
        <row r="50">
          <cell r="E50">
            <v>1.2</v>
          </cell>
          <cell r="F50">
            <v>1</v>
          </cell>
          <cell r="G50">
            <v>1</v>
          </cell>
          <cell r="H50">
            <v>10</v>
          </cell>
          <cell r="I50">
            <v>10</v>
          </cell>
        </row>
        <row r="51">
          <cell r="E51">
            <v>4.6</v>
          </cell>
          <cell r="F51">
            <v>1</v>
          </cell>
          <cell r="G51">
            <v>1</v>
          </cell>
          <cell r="H51">
            <v>8</v>
          </cell>
          <cell r="I51">
            <v>8</v>
          </cell>
        </row>
        <row r="52">
          <cell r="E52">
            <v>1.2</v>
          </cell>
          <cell r="F52">
            <v>1</v>
          </cell>
          <cell r="G52">
            <v>1</v>
          </cell>
          <cell r="H52">
            <v>10</v>
          </cell>
          <cell r="I52">
            <v>10</v>
          </cell>
        </row>
        <row r="53">
          <cell r="E53">
            <v>4.6</v>
          </cell>
          <cell r="F53">
            <v>1</v>
          </cell>
          <cell r="G53">
            <v>1</v>
          </cell>
          <cell r="H53">
            <v>8</v>
          </cell>
          <cell r="I53">
            <v>8</v>
          </cell>
        </row>
        <row r="54">
          <cell r="E54">
            <v>1.2</v>
          </cell>
          <cell r="F54">
            <v>1</v>
          </cell>
          <cell r="G54">
            <v>1</v>
          </cell>
          <cell r="H54">
            <v>9</v>
          </cell>
          <cell r="I54">
            <v>9</v>
          </cell>
        </row>
        <row r="55">
          <cell r="E55">
            <v>4.6</v>
          </cell>
          <cell r="F55">
            <v>1</v>
          </cell>
          <cell r="G55">
            <v>1</v>
          </cell>
          <cell r="H55">
            <v>12</v>
          </cell>
          <cell r="I55">
            <v>12</v>
          </cell>
        </row>
        <row r="56">
          <cell r="E56">
            <v>1.2</v>
          </cell>
          <cell r="F56">
            <v>1</v>
          </cell>
          <cell r="G56">
            <v>1</v>
          </cell>
          <cell r="H56">
            <v>9</v>
          </cell>
          <cell r="I56">
            <v>9</v>
          </cell>
        </row>
        <row r="57">
          <cell r="E57">
            <v>4.6</v>
          </cell>
          <cell r="F57">
            <v>1</v>
          </cell>
          <cell r="G57">
            <v>1</v>
          </cell>
          <cell r="H57">
            <v>8</v>
          </cell>
          <cell r="I57">
            <v>8</v>
          </cell>
        </row>
        <row r="58">
          <cell r="E58">
            <v>1.2</v>
          </cell>
          <cell r="F58">
            <v>1</v>
          </cell>
          <cell r="G58">
            <v>1</v>
          </cell>
          <cell r="H58">
            <v>10</v>
          </cell>
          <cell r="I58">
            <v>10</v>
          </cell>
        </row>
        <row r="59">
          <cell r="I59">
            <v>0</v>
          </cell>
        </row>
        <row r="60">
          <cell r="I60">
            <v>0</v>
          </cell>
        </row>
        <row r="61">
          <cell r="E61">
            <v>5.9</v>
          </cell>
          <cell r="F61">
            <v>1</v>
          </cell>
          <cell r="G61">
            <v>2</v>
          </cell>
          <cell r="H61">
            <v>2</v>
          </cell>
          <cell r="I61">
            <v>4</v>
          </cell>
        </row>
        <row r="62">
          <cell r="E62">
            <v>5.4</v>
          </cell>
          <cell r="F62">
            <v>1</v>
          </cell>
          <cell r="G62">
            <v>2</v>
          </cell>
          <cell r="H62">
            <v>2</v>
          </cell>
          <cell r="I62">
            <v>4</v>
          </cell>
        </row>
        <row r="63">
          <cell r="E63">
            <v>1.1</v>
          </cell>
          <cell r="F63">
            <v>1</v>
          </cell>
          <cell r="G63">
            <v>2</v>
          </cell>
          <cell r="H63">
            <v>28</v>
          </cell>
          <cell r="I63">
            <v>56</v>
          </cell>
        </row>
        <row r="64">
          <cell r="E64">
            <v>5.925</v>
          </cell>
          <cell r="F64">
            <v>1</v>
          </cell>
          <cell r="G64">
            <v>2</v>
          </cell>
          <cell r="H64">
            <v>2</v>
          </cell>
          <cell r="I64">
            <v>4</v>
          </cell>
        </row>
        <row r="65">
          <cell r="E65">
            <v>5.325</v>
          </cell>
          <cell r="F65">
            <v>1</v>
          </cell>
          <cell r="G65">
            <v>2</v>
          </cell>
          <cell r="H65">
            <v>2</v>
          </cell>
          <cell r="I65">
            <v>4</v>
          </cell>
        </row>
        <row r="66">
          <cell r="E66">
            <v>1.1</v>
          </cell>
          <cell r="F66">
            <v>1</v>
          </cell>
          <cell r="G66">
            <v>2</v>
          </cell>
          <cell r="H66">
            <v>28</v>
          </cell>
          <cell r="I66">
            <v>56</v>
          </cell>
        </row>
        <row r="67">
          <cell r="E67">
            <v>6.81</v>
          </cell>
          <cell r="F67">
            <v>1</v>
          </cell>
          <cell r="G67">
            <v>1</v>
          </cell>
          <cell r="H67">
            <v>4</v>
          </cell>
          <cell r="I67">
            <v>4</v>
          </cell>
        </row>
        <row r="68">
          <cell r="E68">
            <v>4.54</v>
          </cell>
          <cell r="F68">
            <v>1</v>
          </cell>
          <cell r="G68">
            <v>1</v>
          </cell>
          <cell r="H68">
            <v>2</v>
          </cell>
          <cell r="I68">
            <v>2</v>
          </cell>
        </row>
        <row r="69">
          <cell r="E69">
            <v>8.58</v>
          </cell>
          <cell r="F69">
            <v>1</v>
          </cell>
          <cell r="G69">
            <v>1</v>
          </cell>
          <cell r="H69">
            <v>2</v>
          </cell>
          <cell r="I69">
            <v>2</v>
          </cell>
        </row>
        <row r="70">
          <cell r="E70">
            <v>1.1</v>
          </cell>
          <cell r="F70">
            <v>1</v>
          </cell>
          <cell r="G70">
            <v>1</v>
          </cell>
          <cell r="H70">
            <v>66</v>
          </cell>
          <cell r="I70">
            <v>66</v>
          </cell>
        </row>
        <row r="71">
          <cell r="E71">
            <v>8.3</v>
          </cell>
          <cell r="F71">
            <v>1</v>
          </cell>
          <cell r="G71">
            <v>2</v>
          </cell>
          <cell r="H71">
            <v>2</v>
          </cell>
          <cell r="I71">
            <v>4</v>
          </cell>
        </row>
        <row r="72">
          <cell r="E72">
            <v>7.315</v>
          </cell>
          <cell r="F72">
            <v>1</v>
          </cell>
          <cell r="G72">
            <v>2</v>
          </cell>
          <cell r="H72">
            <v>2</v>
          </cell>
          <cell r="I72">
            <v>4</v>
          </cell>
        </row>
        <row r="73">
          <cell r="E73">
            <v>10.58</v>
          </cell>
          <cell r="F73">
            <v>1</v>
          </cell>
          <cell r="G73">
            <v>2</v>
          </cell>
          <cell r="H73">
            <v>2</v>
          </cell>
          <cell r="I73">
            <v>4</v>
          </cell>
        </row>
        <row r="74">
          <cell r="E74">
            <v>4.54</v>
          </cell>
          <cell r="F74">
            <v>1</v>
          </cell>
          <cell r="G74">
            <v>2</v>
          </cell>
          <cell r="H74">
            <v>2</v>
          </cell>
          <cell r="I74">
            <v>4</v>
          </cell>
        </row>
        <row r="75">
          <cell r="E75">
            <v>1.1</v>
          </cell>
          <cell r="F75">
            <v>1</v>
          </cell>
          <cell r="G75">
            <v>2</v>
          </cell>
          <cell r="H75">
            <v>77</v>
          </cell>
          <cell r="I75">
            <v>154</v>
          </cell>
        </row>
        <row r="76">
          <cell r="E76">
            <v>4.89</v>
          </cell>
          <cell r="F76">
            <v>1</v>
          </cell>
          <cell r="G76">
            <v>2</v>
          </cell>
          <cell r="H76">
            <v>2</v>
          </cell>
          <cell r="I76">
            <v>4</v>
          </cell>
        </row>
        <row r="77">
          <cell r="E77">
            <v>4.39</v>
          </cell>
          <cell r="F77">
            <v>1</v>
          </cell>
          <cell r="G77">
            <v>2</v>
          </cell>
          <cell r="H77">
            <v>2</v>
          </cell>
          <cell r="I77">
            <v>4</v>
          </cell>
        </row>
        <row r="78">
          <cell r="E78">
            <v>1.1</v>
          </cell>
          <cell r="F78">
            <v>1</v>
          </cell>
          <cell r="G78">
            <v>2</v>
          </cell>
          <cell r="H78">
            <v>22</v>
          </cell>
          <cell r="I78">
            <v>44</v>
          </cell>
        </row>
        <row r="79">
          <cell r="E79">
            <v>8.3</v>
          </cell>
          <cell r="F79">
            <v>1</v>
          </cell>
          <cell r="G79">
            <v>1</v>
          </cell>
          <cell r="H79">
            <v>4</v>
          </cell>
          <cell r="I79">
            <v>4</v>
          </cell>
        </row>
        <row r="80">
          <cell r="E80">
            <v>9.18</v>
          </cell>
          <cell r="F80">
            <v>1</v>
          </cell>
          <cell r="G80">
            <v>1</v>
          </cell>
          <cell r="H80">
            <v>4</v>
          </cell>
          <cell r="I80">
            <v>4</v>
          </cell>
        </row>
        <row r="81">
          <cell r="E81">
            <v>10.58</v>
          </cell>
          <cell r="F81">
            <v>1</v>
          </cell>
          <cell r="G81">
            <v>1</v>
          </cell>
          <cell r="H81">
            <v>4</v>
          </cell>
          <cell r="I81">
            <v>4</v>
          </cell>
        </row>
        <row r="82">
          <cell r="E82">
            <v>4.64</v>
          </cell>
          <cell r="F82">
            <v>1</v>
          </cell>
          <cell r="G82">
            <v>1</v>
          </cell>
          <cell r="H82">
            <v>2</v>
          </cell>
          <cell r="I82">
            <v>2</v>
          </cell>
        </row>
        <row r="83">
          <cell r="E83">
            <v>8.68</v>
          </cell>
          <cell r="F83">
            <v>1</v>
          </cell>
          <cell r="G83">
            <v>1</v>
          </cell>
          <cell r="H83">
            <v>2</v>
          </cell>
          <cell r="I83">
            <v>2</v>
          </cell>
        </row>
        <row r="84">
          <cell r="E84">
            <v>1.1</v>
          </cell>
          <cell r="F84">
            <v>1</v>
          </cell>
          <cell r="G84">
            <v>1</v>
          </cell>
          <cell r="H84">
            <v>177</v>
          </cell>
          <cell r="I84">
            <v>177</v>
          </cell>
        </row>
        <row r="85">
          <cell r="E85">
            <v>9.94</v>
          </cell>
          <cell r="F85">
            <v>1</v>
          </cell>
          <cell r="G85">
            <v>2</v>
          </cell>
          <cell r="H85">
            <v>2</v>
          </cell>
          <cell r="I85">
            <v>4</v>
          </cell>
        </row>
        <row r="86">
          <cell r="E86">
            <v>9.44</v>
          </cell>
          <cell r="F86">
            <v>1</v>
          </cell>
          <cell r="G86">
            <v>2</v>
          </cell>
          <cell r="H86">
            <v>2</v>
          </cell>
          <cell r="I86">
            <v>4</v>
          </cell>
        </row>
        <row r="87">
          <cell r="E87">
            <v>1.1</v>
          </cell>
          <cell r="F87">
            <v>1</v>
          </cell>
          <cell r="G87">
            <v>2</v>
          </cell>
          <cell r="H87">
            <v>50</v>
          </cell>
          <cell r="I87">
            <v>100</v>
          </cell>
        </row>
        <row r="88">
          <cell r="E88">
            <v>9.94</v>
          </cell>
          <cell r="F88">
            <v>1</v>
          </cell>
          <cell r="G88">
            <v>2</v>
          </cell>
          <cell r="H88">
            <v>2</v>
          </cell>
          <cell r="I88">
            <v>4</v>
          </cell>
        </row>
        <row r="89">
          <cell r="E89">
            <v>9.44</v>
          </cell>
          <cell r="F89">
            <v>1</v>
          </cell>
          <cell r="G89">
            <v>2</v>
          </cell>
          <cell r="H89">
            <v>2</v>
          </cell>
          <cell r="I89">
            <v>4</v>
          </cell>
        </row>
        <row r="90">
          <cell r="E90">
            <v>1.1</v>
          </cell>
          <cell r="F90">
            <v>1</v>
          </cell>
          <cell r="G90">
            <v>2</v>
          </cell>
          <cell r="H90">
            <v>48</v>
          </cell>
          <cell r="I90">
            <v>96</v>
          </cell>
        </row>
        <row r="91">
          <cell r="E91">
            <v>11.6</v>
          </cell>
          <cell r="F91">
            <v>1</v>
          </cell>
          <cell r="G91">
            <v>4</v>
          </cell>
          <cell r="H91">
            <v>2</v>
          </cell>
          <cell r="I91">
            <v>8</v>
          </cell>
        </row>
        <row r="92">
          <cell r="E92">
            <v>11.1</v>
          </cell>
          <cell r="F92">
            <v>1</v>
          </cell>
          <cell r="G92">
            <v>4</v>
          </cell>
          <cell r="H92">
            <v>2</v>
          </cell>
          <cell r="I92">
            <v>8</v>
          </cell>
        </row>
        <row r="93">
          <cell r="E93">
            <v>1.1</v>
          </cell>
          <cell r="F93">
            <v>1</v>
          </cell>
          <cell r="G93">
            <v>4</v>
          </cell>
          <cell r="H93">
            <v>55</v>
          </cell>
          <cell r="I93">
            <v>220</v>
          </cell>
        </row>
        <row r="94">
          <cell r="I94">
            <v>0</v>
          </cell>
        </row>
        <row r="95">
          <cell r="E95">
            <v>4.77</v>
          </cell>
          <cell r="F95">
            <v>1</v>
          </cell>
          <cell r="G95">
            <v>2</v>
          </cell>
          <cell r="H95">
            <v>45</v>
          </cell>
          <cell r="I95">
            <v>90</v>
          </cell>
        </row>
        <row r="96">
          <cell r="E96">
            <v>5.05</v>
          </cell>
          <cell r="F96">
            <v>1</v>
          </cell>
          <cell r="G96">
            <v>2</v>
          </cell>
          <cell r="H96">
            <v>25</v>
          </cell>
          <cell r="I96">
            <v>50</v>
          </cell>
        </row>
        <row r="97">
          <cell r="E97">
            <v>3.59</v>
          </cell>
          <cell r="F97">
            <v>1</v>
          </cell>
          <cell r="G97">
            <v>2</v>
          </cell>
          <cell r="H97">
            <v>25</v>
          </cell>
          <cell r="I97">
            <v>50</v>
          </cell>
        </row>
        <row r="98">
          <cell r="E98">
            <v>4.77</v>
          </cell>
          <cell r="F98">
            <v>1</v>
          </cell>
          <cell r="G98">
            <v>2</v>
          </cell>
          <cell r="H98">
            <v>51</v>
          </cell>
          <cell r="I98">
            <v>102</v>
          </cell>
        </row>
        <row r="99">
          <cell r="E99">
            <v>1.22</v>
          </cell>
          <cell r="F99">
            <v>1</v>
          </cell>
          <cell r="G99">
            <v>2</v>
          </cell>
          <cell r="H99">
            <v>25</v>
          </cell>
          <cell r="I99">
            <v>50</v>
          </cell>
        </row>
        <row r="100">
          <cell r="E100">
            <v>4.92</v>
          </cell>
          <cell r="F100">
            <v>1</v>
          </cell>
          <cell r="G100">
            <v>2</v>
          </cell>
          <cell r="H100">
            <v>25</v>
          </cell>
          <cell r="I100">
            <v>50</v>
          </cell>
        </row>
        <row r="101">
          <cell r="E101">
            <v>3.55</v>
          </cell>
          <cell r="F101">
            <v>1</v>
          </cell>
          <cell r="G101">
            <v>2</v>
          </cell>
          <cell r="H101">
            <v>25</v>
          </cell>
          <cell r="I101">
            <v>50</v>
          </cell>
        </row>
        <row r="102">
          <cell r="E102">
            <v>3.67</v>
          </cell>
          <cell r="F102">
            <v>1</v>
          </cell>
          <cell r="G102">
            <v>2</v>
          </cell>
          <cell r="H102">
            <v>45</v>
          </cell>
          <cell r="I102">
            <v>90</v>
          </cell>
        </row>
        <row r="103">
          <cell r="E103">
            <v>1.22</v>
          </cell>
          <cell r="F103">
            <v>1</v>
          </cell>
          <cell r="G103">
            <v>2</v>
          </cell>
          <cell r="H103">
            <v>19</v>
          </cell>
          <cell r="I103">
            <v>38</v>
          </cell>
        </row>
        <row r="104">
          <cell r="E104">
            <v>3.55</v>
          </cell>
          <cell r="F104">
            <v>1</v>
          </cell>
          <cell r="G104">
            <v>2</v>
          </cell>
          <cell r="H104">
            <v>19</v>
          </cell>
          <cell r="I104">
            <v>38</v>
          </cell>
        </row>
        <row r="105">
          <cell r="E105">
            <v>3.59</v>
          </cell>
          <cell r="F105">
            <v>1</v>
          </cell>
          <cell r="G105">
            <v>2</v>
          </cell>
          <cell r="H105">
            <v>19</v>
          </cell>
          <cell r="I105">
            <v>38</v>
          </cell>
        </row>
        <row r="106">
          <cell r="E106">
            <v>3.76</v>
          </cell>
          <cell r="F106">
            <v>1</v>
          </cell>
          <cell r="G106">
            <v>2</v>
          </cell>
          <cell r="H106">
            <v>45</v>
          </cell>
          <cell r="I106">
            <v>90</v>
          </cell>
        </row>
        <row r="107">
          <cell r="E107">
            <v>1.68</v>
          </cell>
          <cell r="F107">
            <v>1</v>
          </cell>
          <cell r="G107">
            <v>2</v>
          </cell>
          <cell r="H107">
            <v>19</v>
          </cell>
          <cell r="I107">
            <v>38</v>
          </cell>
        </row>
        <row r="108">
          <cell r="E108">
            <v>2.67</v>
          </cell>
          <cell r="F108">
            <v>1</v>
          </cell>
          <cell r="G108">
            <v>2</v>
          </cell>
          <cell r="H108">
            <v>19</v>
          </cell>
          <cell r="I108">
            <v>38</v>
          </cell>
        </row>
        <row r="109">
          <cell r="E109">
            <v>4.02</v>
          </cell>
          <cell r="F109">
            <v>1</v>
          </cell>
          <cell r="G109">
            <v>2</v>
          </cell>
          <cell r="H109">
            <v>19</v>
          </cell>
          <cell r="I109">
            <v>38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3">
          <cell r="I113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G125" t="str">
            <v>Total Length</v>
          </cell>
        </row>
        <row r="126">
          <cell r="G126" t="str">
            <v>Unit Weight</v>
          </cell>
        </row>
        <row r="127">
          <cell r="G127" t="str">
            <v>Total Weight</v>
          </cell>
        </row>
      </sheetData>
      <sheetData sheetId="4">
        <row r="1">
          <cell r="B1" t="str">
            <v>Project: Low Cost Housing Development Project</v>
          </cell>
        </row>
        <row r="2">
          <cell r="B2" t="str">
            <v>Location: Jemmo II</v>
          </cell>
        </row>
        <row r="3">
          <cell r="B3" t="str">
            <v>Client: Nifasilk Lafto Sub-City</v>
          </cell>
        </row>
        <row r="4">
          <cell r="B4" t="str">
            <v>Contractor:</v>
          </cell>
        </row>
        <row r="5">
          <cell r="B5" t="str">
            <v>Consultant: MGM Consult PLC</v>
          </cell>
        </row>
        <row r="6">
          <cell r="A6" t="str">
            <v>Code</v>
          </cell>
          <cell r="B6" t="str">
            <v>Timizing</v>
          </cell>
          <cell r="E6" t="str">
            <v>Dimension</v>
          </cell>
          <cell r="F6" t="str">
            <v>Qty</v>
          </cell>
        </row>
        <row r="13">
          <cell r="B13">
            <v>1</v>
          </cell>
          <cell r="C13">
            <v>1</v>
          </cell>
          <cell r="D13">
            <v>18</v>
          </cell>
          <cell r="E13">
            <v>0.25</v>
          </cell>
        </row>
        <row r="14">
          <cell r="E14">
            <v>0.4</v>
          </cell>
        </row>
        <row r="15">
          <cell r="E15">
            <v>2.4</v>
          </cell>
        </row>
        <row r="16">
          <cell r="F16">
            <v>4.32</v>
          </cell>
        </row>
        <row r="17">
          <cell r="B17">
            <v>1</v>
          </cell>
          <cell r="C17">
            <v>1</v>
          </cell>
          <cell r="D17">
            <v>6</v>
          </cell>
          <cell r="E17">
            <v>0.3</v>
          </cell>
        </row>
        <row r="18">
          <cell r="E18">
            <v>0.4</v>
          </cell>
        </row>
        <row r="19">
          <cell r="E19">
            <v>2.4</v>
          </cell>
        </row>
        <row r="20">
          <cell r="F20">
            <v>1.73</v>
          </cell>
        </row>
        <row r="22">
          <cell r="B22">
            <v>1</v>
          </cell>
          <cell r="C22">
            <v>4</v>
          </cell>
          <cell r="D22">
            <v>24</v>
          </cell>
          <cell r="E22">
            <v>0.25</v>
          </cell>
        </row>
        <row r="23">
          <cell r="E23">
            <v>0.4</v>
          </cell>
        </row>
        <row r="24">
          <cell r="E24">
            <v>2.4</v>
          </cell>
        </row>
        <row r="25">
          <cell r="F25">
            <v>23.04</v>
          </cell>
        </row>
        <row r="26">
          <cell r="A26" t="str">
            <v>C1.1a</v>
          </cell>
          <cell r="F26">
            <v>29.09</v>
          </cell>
        </row>
        <row r="30">
          <cell r="B30">
            <v>1</v>
          </cell>
          <cell r="C30">
            <v>4</v>
          </cell>
          <cell r="D30">
            <v>4</v>
          </cell>
          <cell r="E30">
            <v>8.2</v>
          </cell>
        </row>
        <row r="31">
          <cell r="E31">
            <v>0.2</v>
          </cell>
        </row>
        <row r="32">
          <cell r="E32">
            <v>0.48</v>
          </cell>
        </row>
        <row r="33">
          <cell r="F33">
            <v>12.6</v>
          </cell>
        </row>
        <row r="34">
          <cell r="B34">
            <v>1</v>
          </cell>
          <cell r="C34">
            <v>4</v>
          </cell>
          <cell r="D34">
            <v>4</v>
          </cell>
          <cell r="E34">
            <v>9.530000000000001</v>
          </cell>
        </row>
        <row r="35">
          <cell r="E35">
            <v>0.2</v>
          </cell>
        </row>
        <row r="36">
          <cell r="E36">
            <v>0.48</v>
          </cell>
        </row>
        <row r="37">
          <cell r="F37">
            <v>14.64</v>
          </cell>
        </row>
        <row r="38">
          <cell r="B38">
            <v>1</v>
          </cell>
          <cell r="C38">
            <v>4</v>
          </cell>
          <cell r="D38">
            <v>2</v>
          </cell>
          <cell r="E38">
            <v>30.520000000000003</v>
          </cell>
        </row>
        <row r="39">
          <cell r="E39">
            <v>0.2</v>
          </cell>
        </row>
        <row r="40">
          <cell r="E40">
            <v>0.48</v>
          </cell>
        </row>
        <row r="41">
          <cell r="F41">
            <v>23.44</v>
          </cell>
        </row>
        <row r="42">
          <cell r="B42">
            <v>1</v>
          </cell>
          <cell r="C42">
            <v>4</v>
          </cell>
          <cell r="D42">
            <v>3</v>
          </cell>
          <cell r="E42">
            <v>3.84</v>
          </cell>
        </row>
        <row r="43">
          <cell r="E43">
            <v>0.2</v>
          </cell>
        </row>
        <row r="44">
          <cell r="E44">
            <v>0.48</v>
          </cell>
        </row>
        <row r="45">
          <cell r="F45">
            <v>4.42</v>
          </cell>
        </row>
        <row r="46">
          <cell r="B46">
            <v>1</v>
          </cell>
          <cell r="C46">
            <v>4</v>
          </cell>
          <cell r="D46">
            <v>1</v>
          </cell>
          <cell r="E46">
            <v>9.7</v>
          </cell>
        </row>
        <row r="47">
          <cell r="E47">
            <v>0.2</v>
          </cell>
        </row>
        <row r="48">
          <cell r="E48">
            <v>0.48</v>
          </cell>
        </row>
        <row r="49">
          <cell r="F49">
            <v>3.72</v>
          </cell>
        </row>
        <row r="51">
          <cell r="B51">
            <v>1</v>
          </cell>
          <cell r="C51">
            <v>4</v>
          </cell>
          <cell r="D51">
            <v>18</v>
          </cell>
          <cell r="E51">
            <v>0.25</v>
          </cell>
        </row>
        <row r="52">
          <cell r="E52">
            <v>0.4</v>
          </cell>
        </row>
        <row r="53">
          <cell r="E53">
            <v>0.48</v>
          </cell>
        </row>
        <row r="54">
          <cell r="F54">
            <v>3.46</v>
          </cell>
        </row>
        <row r="55">
          <cell r="B55">
            <v>1</v>
          </cell>
          <cell r="C55">
            <v>4</v>
          </cell>
          <cell r="D55">
            <v>6</v>
          </cell>
          <cell r="E55">
            <v>0.3</v>
          </cell>
        </row>
        <row r="56">
          <cell r="E56">
            <v>0.4</v>
          </cell>
        </row>
        <row r="57">
          <cell r="E57">
            <v>0.48</v>
          </cell>
        </row>
        <row r="58">
          <cell r="F58">
            <v>1.38</v>
          </cell>
        </row>
        <row r="60">
          <cell r="B60">
            <v>1</v>
          </cell>
          <cell r="C60">
            <v>1</v>
          </cell>
          <cell r="D60">
            <v>4</v>
          </cell>
          <cell r="E60">
            <v>8.2</v>
          </cell>
        </row>
        <row r="61">
          <cell r="E61">
            <v>0.2</v>
          </cell>
        </row>
        <row r="62">
          <cell r="E62">
            <v>0.3</v>
          </cell>
        </row>
        <row r="63">
          <cell r="F63">
            <v>1.97</v>
          </cell>
        </row>
        <row r="64">
          <cell r="B64">
            <v>1</v>
          </cell>
          <cell r="C64">
            <v>1</v>
          </cell>
          <cell r="D64">
            <v>4</v>
          </cell>
          <cell r="E64">
            <v>9.530000000000001</v>
          </cell>
        </row>
        <row r="65">
          <cell r="E65">
            <v>0.2</v>
          </cell>
        </row>
        <row r="66">
          <cell r="E66">
            <v>0.3</v>
          </cell>
        </row>
        <row r="67">
          <cell r="F67">
            <v>2.29</v>
          </cell>
        </row>
        <row r="68">
          <cell r="B68">
            <v>1</v>
          </cell>
          <cell r="C68">
            <v>1</v>
          </cell>
          <cell r="D68">
            <v>1</v>
          </cell>
          <cell r="E68">
            <v>30.520000000000003</v>
          </cell>
        </row>
        <row r="69">
          <cell r="E69">
            <v>0.2</v>
          </cell>
        </row>
        <row r="70">
          <cell r="E70">
            <v>0.3</v>
          </cell>
        </row>
        <row r="71">
          <cell r="F71">
            <v>1.83</v>
          </cell>
        </row>
        <row r="72">
          <cell r="B72">
            <v>1</v>
          </cell>
          <cell r="C72">
            <v>1</v>
          </cell>
          <cell r="D72">
            <v>2</v>
          </cell>
          <cell r="E72">
            <v>8.69</v>
          </cell>
        </row>
        <row r="73">
          <cell r="E73">
            <v>0.2</v>
          </cell>
        </row>
        <row r="74">
          <cell r="E74">
            <v>0.3</v>
          </cell>
        </row>
        <row r="75">
          <cell r="F75">
            <v>1.04</v>
          </cell>
        </row>
        <row r="76">
          <cell r="B76">
            <v>1</v>
          </cell>
          <cell r="C76">
            <v>1</v>
          </cell>
          <cell r="D76">
            <v>1</v>
          </cell>
          <cell r="E76">
            <v>20.93</v>
          </cell>
        </row>
        <row r="77">
          <cell r="E77">
            <v>0.2</v>
          </cell>
        </row>
        <row r="78">
          <cell r="E78">
            <v>0.3</v>
          </cell>
        </row>
        <row r="79">
          <cell r="F79">
            <v>1.26</v>
          </cell>
        </row>
        <row r="80">
          <cell r="B80">
            <v>1</v>
          </cell>
          <cell r="C80">
            <v>1</v>
          </cell>
          <cell r="D80">
            <v>1</v>
          </cell>
          <cell r="E80">
            <v>9.7</v>
          </cell>
        </row>
        <row r="81">
          <cell r="E81">
            <v>0.2</v>
          </cell>
        </row>
        <row r="82">
          <cell r="E82">
            <v>0.3</v>
          </cell>
        </row>
        <row r="83">
          <cell r="F83">
            <v>0.58</v>
          </cell>
        </row>
        <row r="85">
          <cell r="B85">
            <v>1</v>
          </cell>
          <cell r="C85">
            <v>1</v>
          </cell>
          <cell r="D85">
            <v>24</v>
          </cell>
          <cell r="E85">
            <v>0.25</v>
          </cell>
        </row>
        <row r="86">
          <cell r="E86">
            <v>0.4</v>
          </cell>
        </row>
        <row r="87">
          <cell r="E87">
            <v>0.3</v>
          </cell>
        </row>
        <row r="88">
          <cell r="F88">
            <v>0.72</v>
          </cell>
        </row>
        <row r="89">
          <cell r="A89" t="str">
            <v>C1.1b</v>
          </cell>
          <cell r="F89">
            <v>73.35000000000002</v>
          </cell>
        </row>
        <row r="92">
          <cell r="B92">
            <v>1</v>
          </cell>
          <cell r="C92">
            <v>1</v>
          </cell>
          <cell r="D92">
            <v>1</v>
          </cell>
          <cell r="E92">
            <v>0.65</v>
          </cell>
        </row>
        <row r="93">
          <cell r="E93">
            <v>1.35</v>
          </cell>
        </row>
        <row r="94">
          <cell r="F94">
            <v>0.88</v>
          </cell>
        </row>
        <row r="95">
          <cell r="B95">
            <v>1</v>
          </cell>
          <cell r="C95">
            <v>1</v>
          </cell>
          <cell r="D95">
            <v>4</v>
          </cell>
          <cell r="E95">
            <v>0.73</v>
          </cell>
        </row>
        <row r="96">
          <cell r="E96">
            <v>1.35</v>
          </cell>
        </row>
        <row r="97">
          <cell r="F97">
            <v>3.94</v>
          </cell>
        </row>
        <row r="98">
          <cell r="B98">
            <v>1</v>
          </cell>
          <cell r="C98">
            <v>1</v>
          </cell>
          <cell r="D98">
            <v>3</v>
          </cell>
          <cell r="E98">
            <v>0.73</v>
          </cell>
        </row>
        <row r="99">
          <cell r="E99">
            <v>1.35</v>
          </cell>
        </row>
        <row r="100">
          <cell r="F100">
            <v>2.96</v>
          </cell>
        </row>
        <row r="101">
          <cell r="B101">
            <v>1</v>
          </cell>
          <cell r="C101">
            <v>1</v>
          </cell>
          <cell r="D101">
            <v>4</v>
          </cell>
          <cell r="E101">
            <v>3.84</v>
          </cell>
        </row>
        <row r="102">
          <cell r="E102">
            <v>0.82</v>
          </cell>
        </row>
        <row r="103">
          <cell r="E103">
            <v>0.15</v>
          </cell>
        </row>
        <row r="104">
          <cell r="F104">
            <v>1.89</v>
          </cell>
        </row>
        <row r="105">
          <cell r="A105" t="str">
            <v>C1.1c</v>
          </cell>
          <cell r="F105">
            <v>9.67</v>
          </cell>
        </row>
        <row r="109">
          <cell r="B109">
            <v>1</v>
          </cell>
          <cell r="C109">
            <v>4</v>
          </cell>
          <cell r="D109">
            <v>26</v>
          </cell>
          <cell r="E109">
            <v>0.52</v>
          </cell>
        </row>
        <row r="110">
          <cell r="E110">
            <v>0.21</v>
          </cell>
        </row>
        <row r="111">
          <cell r="E111">
            <v>0.28</v>
          </cell>
        </row>
        <row r="112">
          <cell r="F112">
            <v>3.18</v>
          </cell>
        </row>
        <row r="113">
          <cell r="B113">
            <v>1</v>
          </cell>
          <cell r="C113">
            <v>4</v>
          </cell>
          <cell r="D113">
            <v>14</v>
          </cell>
          <cell r="E113">
            <v>0.25</v>
          </cell>
        </row>
        <row r="114">
          <cell r="E114">
            <v>0.21</v>
          </cell>
        </row>
        <row r="115">
          <cell r="E115">
            <v>0.28</v>
          </cell>
        </row>
        <row r="116">
          <cell r="F116">
            <v>0.82</v>
          </cell>
        </row>
        <row r="117">
          <cell r="A117" t="str">
            <v>C1.1d</v>
          </cell>
          <cell r="F117">
            <v>4</v>
          </cell>
        </row>
        <row r="121">
          <cell r="B121">
            <v>1</v>
          </cell>
          <cell r="C121">
            <v>1</v>
          </cell>
          <cell r="D121">
            <v>2</v>
          </cell>
          <cell r="E121">
            <v>4.85</v>
          </cell>
        </row>
        <row r="122">
          <cell r="E122">
            <v>9</v>
          </cell>
        </row>
        <row r="123">
          <cell r="F123">
            <v>87.3</v>
          </cell>
        </row>
        <row r="124">
          <cell r="B124">
            <v>1</v>
          </cell>
          <cell r="C124">
            <v>1</v>
          </cell>
          <cell r="D124">
            <v>2</v>
          </cell>
          <cell r="E124">
            <v>4.85</v>
          </cell>
        </row>
        <row r="125">
          <cell r="E125">
            <v>10.33</v>
          </cell>
        </row>
        <row r="126">
          <cell r="F126">
            <v>100.2</v>
          </cell>
        </row>
        <row r="127">
          <cell r="B127">
            <v>1</v>
          </cell>
          <cell r="C127">
            <v>1</v>
          </cell>
          <cell r="D127">
            <v>2</v>
          </cell>
          <cell r="E127">
            <v>3.84</v>
          </cell>
        </row>
        <row r="128">
          <cell r="E128">
            <v>9</v>
          </cell>
        </row>
        <row r="129">
          <cell r="F129">
            <v>69.12</v>
          </cell>
        </row>
        <row r="130">
          <cell r="B130">
            <v>1</v>
          </cell>
          <cell r="C130">
            <v>1</v>
          </cell>
          <cell r="D130">
            <v>1</v>
          </cell>
          <cell r="E130">
            <v>3.84</v>
          </cell>
        </row>
        <row r="131">
          <cell r="E131">
            <v>4.51</v>
          </cell>
        </row>
        <row r="132">
          <cell r="F132">
            <v>17.32</v>
          </cell>
        </row>
        <row r="133">
          <cell r="A133" t="str">
            <v>C1.2</v>
          </cell>
          <cell r="F133">
            <v>273.94</v>
          </cell>
        </row>
        <row r="136">
          <cell r="B136">
            <v>1</v>
          </cell>
          <cell r="C136">
            <v>1</v>
          </cell>
          <cell r="D136">
            <v>4</v>
          </cell>
          <cell r="E136">
            <v>58</v>
          </cell>
        </row>
        <row r="137">
          <cell r="A137" t="str">
            <v>C1.2e</v>
          </cell>
          <cell r="F137">
            <v>232</v>
          </cell>
        </row>
        <row r="140">
          <cell r="B140">
            <v>1</v>
          </cell>
          <cell r="C140">
            <v>1</v>
          </cell>
          <cell r="D140">
            <v>4</v>
          </cell>
          <cell r="E140">
            <v>34</v>
          </cell>
        </row>
        <row r="141">
          <cell r="A141" t="str">
            <v>C1.2f</v>
          </cell>
          <cell r="F141">
            <v>136</v>
          </cell>
        </row>
        <row r="146">
          <cell r="B146">
            <v>1</v>
          </cell>
          <cell r="C146">
            <v>1</v>
          </cell>
          <cell r="D146">
            <v>18</v>
          </cell>
          <cell r="E146">
            <v>1.3</v>
          </cell>
        </row>
        <row r="147">
          <cell r="E147">
            <v>2.4</v>
          </cell>
        </row>
        <row r="148">
          <cell r="F148">
            <v>56.16</v>
          </cell>
        </row>
        <row r="149">
          <cell r="B149">
            <v>1</v>
          </cell>
          <cell r="C149">
            <v>1</v>
          </cell>
          <cell r="D149">
            <v>6</v>
          </cell>
          <cell r="E149">
            <v>1.4</v>
          </cell>
        </row>
        <row r="150">
          <cell r="E150">
            <v>2.4</v>
          </cell>
        </row>
        <row r="151">
          <cell r="F151">
            <v>20.16</v>
          </cell>
        </row>
        <row r="153">
          <cell r="B153">
            <v>1</v>
          </cell>
          <cell r="C153">
            <v>4</v>
          </cell>
          <cell r="D153">
            <v>24</v>
          </cell>
          <cell r="E153">
            <v>1.3</v>
          </cell>
        </row>
        <row r="154">
          <cell r="E154">
            <v>2.4</v>
          </cell>
        </row>
        <row r="155">
          <cell r="F155">
            <v>299.52</v>
          </cell>
        </row>
        <row r="156">
          <cell r="A156" t="str">
            <v>C1.3a</v>
          </cell>
          <cell r="F156">
            <v>375.84</v>
          </cell>
        </row>
        <row r="161">
          <cell r="B161">
            <v>1</v>
          </cell>
          <cell r="C161">
            <v>4</v>
          </cell>
          <cell r="D161">
            <v>2</v>
          </cell>
          <cell r="E161">
            <v>9.4</v>
          </cell>
        </row>
        <row r="162">
          <cell r="E162">
            <v>0.48</v>
          </cell>
        </row>
        <row r="163">
          <cell r="F163">
            <v>36.1</v>
          </cell>
        </row>
        <row r="164">
          <cell r="B164">
            <v>1</v>
          </cell>
          <cell r="C164">
            <v>4</v>
          </cell>
          <cell r="D164">
            <v>2</v>
          </cell>
          <cell r="E164">
            <v>32.52</v>
          </cell>
        </row>
        <row r="165">
          <cell r="E165">
            <v>0.48</v>
          </cell>
        </row>
        <row r="166">
          <cell r="F166">
            <v>124.88</v>
          </cell>
        </row>
        <row r="167">
          <cell r="B167">
            <v>1</v>
          </cell>
          <cell r="C167">
            <v>4</v>
          </cell>
          <cell r="D167">
            <v>4</v>
          </cell>
          <cell r="E167">
            <v>1.33</v>
          </cell>
        </row>
        <row r="168">
          <cell r="E168">
            <v>0.48</v>
          </cell>
        </row>
        <row r="169">
          <cell r="F169">
            <v>10.21</v>
          </cell>
        </row>
        <row r="170">
          <cell r="B170">
            <v>1</v>
          </cell>
          <cell r="C170">
            <v>4</v>
          </cell>
          <cell r="D170">
            <v>1</v>
          </cell>
          <cell r="E170">
            <v>3.84</v>
          </cell>
        </row>
        <row r="171">
          <cell r="E171">
            <v>0.48</v>
          </cell>
        </row>
        <row r="172">
          <cell r="F172">
            <v>7.37</v>
          </cell>
        </row>
        <row r="174">
          <cell r="B174">
            <v>1</v>
          </cell>
          <cell r="C174">
            <v>4</v>
          </cell>
          <cell r="D174">
            <v>8</v>
          </cell>
          <cell r="E174">
            <v>9</v>
          </cell>
        </row>
        <row r="175">
          <cell r="E175">
            <v>0.2</v>
          </cell>
        </row>
        <row r="176">
          <cell r="F176">
            <v>57.6</v>
          </cell>
        </row>
        <row r="177">
          <cell r="B177">
            <v>1</v>
          </cell>
          <cell r="C177">
            <v>4</v>
          </cell>
          <cell r="D177">
            <v>4</v>
          </cell>
          <cell r="E177">
            <v>10.13</v>
          </cell>
        </row>
        <row r="178">
          <cell r="E178">
            <v>0.2</v>
          </cell>
        </row>
        <row r="179">
          <cell r="F179">
            <v>32.42</v>
          </cell>
        </row>
        <row r="180">
          <cell r="B180">
            <v>1</v>
          </cell>
          <cell r="C180">
            <v>4</v>
          </cell>
          <cell r="D180">
            <v>2</v>
          </cell>
          <cell r="E180">
            <v>8.6</v>
          </cell>
        </row>
        <row r="181">
          <cell r="E181">
            <v>0.2</v>
          </cell>
        </row>
        <row r="182">
          <cell r="F182">
            <v>13.76</v>
          </cell>
        </row>
        <row r="183">
          <cell r="B183">
            <v>1</v>
          </cell>
          <cell r="C183">
            <v>4</v>
          </cell>
          <cell r="D183">
            <v>1</v>
          </cell>
          <cell r="E183">
            <v>9.7</v>
          </cell>
        </row>
        <row r="184">
          <cell r="E184">
            <v>0.2</v>
          </cell>
        </row>
        <row r="185">
          <cell r="F185">
            <v>7.76</v>
          </cell>
        </row>
        <row r="186">
          <cell r="B186">
            <v>1</v>
          </cell>
          <cell r="C186">
            <v>4</v>
          </cell>
          <cell r="D186">
            <v>2</v>
          </cell>
          <cell r="E186">
            <v>40.52</v>
          </cell>
        </row>
        <row r="187">
          <cell r="E187">
            <v>0.2</v>
          </cell>
        </row>
        <row r="188">
          <cell r="F188">
            <v>64.83</v>
          </cell>
        </row>
        <row r="189">
          <cell r="B189">
            <v>1</v>
          </cell>
          <cell r="C189">
            <v>4</v>
          </cell>
          <cell r="D189">
            <v>3</v>
          </cell>
          <cell r="E189">
            <v>3.84</v>
          </cell>
        </row>
        <row r="190">
          <cell r="E190">
            <v>0.2</v>
          </cell>
        </row>
        <row r="191">
          <cell r="F191">
            <v>9.22</v>
          </cell>
        </row>
        <row r="192">
          <cell r="B192">
            <v>1</v>
          </cell>
          <cell r="C192">
            <v>4</v>
          </cell>
          <cell r="D192">
            <v>2</v>
          </cell>
          <cell r="E192">
            <v>30.92</v>
          </cell>
        </row>
        <row r="193">
          <cell r="E193">
            <v>0.2</v>
          </cell>
        </row>
        <row r="194">
          <cell r="F194">
            <v>49.47</v>
          </cell>
        </row>
        <row r="195">
          <cell r="B195">
            <v>1</v>
          </cell>
          <cell r="C195">
            <v>4</v>
          </cell>
          <cell r="D195">
            <v>2</v>
          </cell>
          <cell r="E195">
            <v>3.84</v>
          </cell>
        </row>
        <row r="196">
          <cell r="E196">
            <v>0.2</v>
          </cell>
        </row>
        <row r="197">
          <cell r="F197">
            <v>6.14</v>
          </cell>
        </row>
        <row r="199">
          <cell r="B199">
            <v>1</v>
          </cell>
          <cell r="C199">
            <v>4</v>
          </cell>
          <cell r="D199">
            <v>4</v>
          </cell>
          <cell r="E199">
            <v>8.2</v>
          </cell>
        </row>
        <row r="200">
          <cell r="E200">
            <v>0.2</v>
          </cell>
        </row>
        <row r="201">
          <cell r="F201">
            <v>26.24</v>
          </cell>
        </row>
        <row r="202">
          <cell r="B202">
            <v>1</v>
          </cell>
          <cell r="C202">
            <v>4</v>
          </cell>
          <cell r="D202">
            <v>4</v>
          </cell>
          <cell r="E202">
            <v>9.530000000000001</v>
          </cell>
        </row>
        <row r="203">
          <cell r="E203">
            <v>0.2</v>
          </cell>
        </row>
        <row r="204">
          <cell r="F204">
            <v>30.5</v>
          </cell>
        </row>
        <row r="205">
          <cell r="B205">
            <v>1</v>
          </cell>
          <cell r="C205">
            <v>4</v>
          </cell>
          <cell r="D205">
            <v>1</v>
          </cell>
          <cell r="E205">
            <v>9.7</v>
          </cell>
        </row>
        <row r="206">
          <cell r="E206">
            <v>0.2</v>
          </cell>
        </row>
        <row r="207">
          <cell r="F207">
            <v>7.76</v>
          </cell>
        </row>
        <row r="208">
          <cell r="B208">
            <v>1</v>
          </cell>
          <cell r="C208">
            <v>4</v>
          </cell>
          <cell r="D208">
            <v>2</v>
          </cell>
          <cell r="E208">
            <v>30.520000000000003</v>
          </cell>
        </row>
        <row r="209">
          <cell r="E209">
            <v>0.2</v>
          </cell>
        </row>
        <row r="210">
          <cell r="F210">
            <v>48.83</v>
          </cell>
        </row>
        <row r="211">
          <cell r="B211">
            <v>1</v>
          </cell>
          <cell r="C211">
            <v>4</v>
          </cell>
          <cell r="D211">
            <v>2</v>
          </cell>
          <cell r="E211">
            <v>3.84</v>
          </cell>
        </row>
        <row r="212">
          <cell r="E212">
            <v>0.2</v>
          </cell>
        </row>
        <row r="213">
          <cell r="F213">
            <v>6.14</v>
          </cell>
        </row>
        <row r="214">
          <cell r="B214">
            <v>1</v>
          </cell>
          <cell r="C214">
            <v>4</v>
          </cell>
          <cell r="D214">
            <v>1</v>
          </cell>
          <cell r="E214">
            <v>3.84</v>
          </cell>
        </row>
        <row r="215">
          <cell r="E215">
            <v>0.2</v>
          </cell>
        </row>
        <row r="216">
          <cell r="F216">
            <v>3.07</v>
          </cell>
        </row>
        <row r="219">
          <cell r="B219">
            <v>1</v>
          </cell>
          <cell r="C219">
            <v>1</v>
          </cell>
          <cell r="D219">
            <v>2</v>
          </cell>
          <cell r="E219">
            <v>9.4</v>
          </cell>
        </row>
        <row r="220">
          <cell r="E220">
            <v>0.3</v>
          </cell>
        </row>
        <row r="221">
          <cell r="F221">
            <v>5.64</v>
          </cell>
        </row>
        <row r="222">
          <cell r="B222">
            <v>1</v>
          </cell>
          <cell r="C222">
            <v>1</v>
          </cell>
          <cell r="D222">
            <v>2</v>
          </cell>
          <cell r="E222">
            <v>32.52</v>
          </cell>
        </row>
        <row r="223">
          <cell r="E223">
            <v>0.3</v>
          </cell>
        </row>
        <row r="224">
          <cell r="F224">
            <v>19.51</v>
          </cell>
        </row>
        <row r="225">
          <cell r="B225">
            <v>1</v>
          </cell>
          <cell r="C225">
            <v>1</v>
          </cell>
          <cell r="D225">
            <v>4</v>
          </cell>
          <cell r="E225">
            <v>1.33</v>
          </cell>
        </row>
        <row r="226">
          <cell r="E226">
            <v>0.3</v>
          </cell>
        </row>
        <row r="227">
          <cell r="F227">
            <v>1.6</v>
          </cell>
        </row>
        <row r="229">
          <cell r="B229">
            <v>1</v>
          </cell>
          <cell r="C229">
            <v>1</v>
          </cell>
          <cell r="D229">
            <v>10</v>
          </cell>
          <cell r="E229">
            <v>9</v>
          </cell>
        </row>
        <row r="230">
          <cell r="E230">
            <v>0.3</v>
          </cell>
        </row>
        <row r="231">
          <cell r="F231">
            <v>27</v>
          </cell>
        </row>
        <row r="232">
          <cell r="B232">
            <v>1</v>
          </cell>
          <cell r="C232">
            <v>1</v>
          </cell>
          <cell r="D232">
            <v>4</v>
          </cell>
          <cell r="E232">
            <v>10.13</v>
          </cell>
        </row>
        <row r="233">
          <cell r="E233">
            <v>0.3</v>
          </cell>
        </row>
        <row r="234">
          <cell r="F234">
            <v>12.16</v>
          </cell>
        </row>
        <row r="235">
          <cell r="B235">
            <v>1</v>
          </cell>
          <cell r="C235">
            <v>1</v>
          </cell>
          <cell r="D235">
            <v>2</v>
          </cell>
          <cell r="E235">
            <v>8.69</v>
          </cell>
        </row>
        <row r="236">
          <cell r="E236">
            <v>0.3</v>
          </cell>
        </row>
        <row r="237">
          <cell r="F237">
            <v>5.21</v>
          </cell>
        </row>
        <row r="238">
          <cell r="B238">
            <v>1</v>
          </cell>
          <cell r="C238">
            <v>1</v>
          </cell>
          <cell r="D238">
            <v>2</v>
          </cell>
          <cell r="E238">
            <v>30.92</v>
          </cell>
        </row>
        <row r="239">
          <cell r="E239">
            <v>0.3</v>
          </cell>
        </row>
        <row r="240">
          <cell r="F240">
            <v>18.55</v>
          </cell>
        </row>
        <row r="242">
          <cell r="B242">
            <v>1</v>
          </cell>
          <cell r="C242">
            <v>1</v>
          </cell>
          <cell r="D242">
            <v>4</v>
          </cell>
          <cell r="E242">
            <v>8.2</v>
          </cell>
        </row>
        <row r="243">
          <cell r="E243">
            <v>0.2</v>
          </cell>
        </row>
        <row r="244">
          <cell r="F244">
            <v>6.56</v>
          </cell>
        </row>
        <row r="245">
          <cell r="B245">
            <v>1</v>
          </cell>
          <cell r="C245">
            <v>1</v>
          </cell>
          <cell r="D245">
            <v>4</v>
          </cell>
          <cell r="E245">
            <v>9.530000000000001</v>
          </cell>
        </row>
        <row r="246">
          <cell r="E246">
            <v>0.2</v>
          </cell>
        </row>
        <row r="247">
          <cell r="F247">
            <v>7.62</v>
          </cell>
        </row>
        <row r="248">
          <cell r="B248">
            <v>1</v>
          </cell>
          <cell r="C248">
            <v>1</v>
          </cell>
          <cell r="D248">
            <v>1</v>
          </cell>
          <cell r="E248">
            <v>9.7</v>
          </cell>
        </row>
        <row r="249">
          <cell r="E249">
            <v>0.2</v>
          </cell>
        </row>
        <row r="250">
          <cell r="F250">
            <v>1.94</v>
          </cell>
        </row>
        <row r="251">
          <cell r="B251">
            <v>1</v>
          </cell>
          <cell r="C251">
            <v>1</v>
          </cell>
          <cell r="D251">
            <v>1</v>
          </cell>
          <cell r="E251">
            <v>8.69</v>
          </cell>
        </row>
        <row r="252">
          <cell r="E252">
            <v>0.2</v>
          </cell>
        </row>
        <row r="253">
          <cell r="F253">
            <v>1.74</v>
          </cell>
        </row>
        <row r="254">
          <cell r="B254">
            <v>1</v>
          </cell>
          <cell r="C254">
            <v>1</v>
          </cell>
          <cell r="D254">
            <v>2</v>
          </cell>
          <cell r="E254">
            <v>30.520000000000003</v>
          </cell>
        </row>
        <row r="255">
          <cell r="E255">
            <v>0.2</v>
          </cell>
        </row>
        <row r="256">
          <cell r="F256">
            <v>12.21</v>
          </cell>
        </row>
        <row r="257">
          <cell r="A257" t="str">
            <v>C1.3b</v>
          </cell>
          <cell r="F257">
            <v>662.0400000000001</v>
          </cell>
        </row>
        <row r="261">
          <cell r="B261">
            <v>1</v>
          </cell>
          <cell r="C261">
            <v>1</v>
          </cell>
          <cell r="D261">
            <v>1</v>
          </cell>
          <cell r="E261">
            <v>1.35</v>
          </cell>
        </row>
        <row r="262">
          <cell r="E262">
            <v>2.92</v>
          </cell>
        </row>
        <row r="263">
          <cell r="F263">
            <v>3.94</v>
          </cell>
        </row>
        <row r="264">
          <cell r="B264">
            <v>1</v>
          </cell>
          <cell r="C264">
            <v>1</v>
          </cell>
          <cell r="D264">
            <v>4</v>
          </cell>
          <cell r="E264">
            <v>1.35</v>
          </cell>
        </row>
        <row r="265">
          <cell r="E265">
            <v>3.1</v>
          </cell>
        </row>
        <row r="266">
          <cell r="F266">
            <v>16.74</v>
          </cell>
        </row>
        <row r="267">
          <cell r="B267">
            <v>1</v>
          </cell>
          <cell r="C267">
            <v>1</v>
          </cell>
          <cell r="D267">
            <v>3</v>
          </cell>
          <cell r="E267">
            <v>1.35</v>
          </cell>
        </row>
        <row r="268">
          <cell r="E268">
            <v>3.02</v>
          </cell>
        </row>
        <row r="269">
          <cell r="F269">
            <v>12.23</v>
          </cell>
        </row>
        <row r="270">
          <cell r="B270">
            <v>1</v>
          </cell>
          <cell r="C270">
            <v>1</v>
          </cell>
          <cell r="D270">
            <v>4</v>
          </cell>
          <cell r="E270">
            <v>0.82</v>
          </cell>
        </row>
        <row r="271">
          <cell r="E271">
            <v>3.84</v>
          </cell>
        </row>
        <row r="272">
          <cell r="F272">
            <v>12.6</v>
          </cell>
        </row>
        <row r="274">
          <cell r="B274">
            <v>1</v>
          </cell>
          <cell r="C274">
            <v>1</v>
          </cell>
          <cell r="D274">
            <v>1</v>
          </cell>
          <cell r="E274">
            <v>0.65</v>
          </cell>
        </row>
        <row r="275">
          <cell r="E275">
            <v>2</v>
          </cell>
        </row>
        <row r="276">
          <cell r="F276">
            <v>1.3</v>
          </cell>
        </row>
        <row r="277">
          <cell r="B277">
            <v>1</v>
          </cell>
          <cell r="C277">
            <v>1</v>
          </cell>
          <cell r="D277">
            <v>4</v>
          </cell>
          <cell r="E277">
            <v>0.73</v>
          </cell>
        </row>
        <row r="278">
          <cell r="E278">
            <v>2</v>
          </cell>
        </row>
        <row r="279">
          <cell r="F279">
            <v>5.84</v>
          </cell>
        </row>
        <row r="280">
          <cell r="B280">
            <v>1</v>
          </cell>
          <cell r="C280">
            <v>1</v>
          </cell>
          <cell r="D280">
            <v>3</v>
          </cell>
          <cell r="E280">
            <v>0.73</v>
          </cell>
        </row>
        <row r="281">
          <cell r="E281">
            <v>2</v>
          </cell>
        </row>
        <row r="282">
          <cell r="F282">
            <v>4.38</v>
          </cell>
        </row>
        <row r="283">
          <cell r="B283">
            <v>1</v>
          </cell>
          <cell r="C283">
            <v>1</v>
          </cell>
          <cell r="D283">
            <v>72</v>
          </cell>
          <cell r="E283">
            <v>1.35</v>
          </cell>
        </row>
        <row r="284">
          <cell r="E284">
            <v>0.16</v>
          </cell>
        </row>
        <row r="285">
          <cell r="F285">
            <v>15.55</v>
          </cell>
        </row>
        <row r="286">
          <cell r="B286">
            <v>1</v>
          </cell>
          <cell r="C286">
            <v>1</v>
          </cell>
          <cell r="D286">
            <v>4</v>
          </cell>
          <cell r="E286">
            <v>5.4799999999999995</v>
          </cell>
        </row>
        <row r="287">
          <cell r="E287">
            <v>0.15</v>
          </cell>
        </row>
        <row r="288">
          <cell r="F288">
            <v>3.29</v>
          </cell>
        </row>
        <row r="289">
          <cell r="A289" t="str">
            <v>C1.3c</v>
          </cell>
          <cell r="F289">
            <v>75.87</v>
          </cell>
        </row>
        <row r="293">
          <cell r="B293">
            <v>1</v>
          </cell>
          <cell r="C293">
            <v>4</v>
          </cell>
          <cell r="D293">
            <v>26</v>
          </cell>
          <cell r="E293">
            <v>0.52</v>
          </cell>
        </row>
        <row r="294">
          <cell r="E294">
            <v>0.21</v>
          </cell>
        </row>
        <row r="295">
          <cell r="F295">
            <v>11.36</v>
          </cell>
        </row>
        <row r="296">
          <cell r="B296">
            <v>1</v>
          </cell>
          <cell r="C296">
            <v>4</v>
          </cell>
          <cell r="D296">
            <v>14</v>
          </cell>
          <cell r="E296">
            <v>0.25</v>
          </cell>
        </row>
        <row r="297">
          <cell r="E297">
            <v>0.21</v>
          </cell>
        </row>
        <row r="298">
          <cell r="F298">
            <v>2.94</v>
          </cell>
        </row>
        <row r="299">
          <cell r="A299" t="str">
            <v>C1.3d</v>
          </cell>
          <cell r="F299">
            <v>14.299999999999999</v>
          </cell>
        </row>
        <row r="304">
          <cell r="A304" t="str">
            <v>C1.4a</v>
          </cell>
          <cell r="F304">
            <v>1355.67</v>
          </cell>
        </row>
        <row r="306">
          <cell r="A306" t="str">
            <v>C1.4b</v>
          </cell>
          <cell r="F306">
            <v>3343.83</v>
          </cell>
        </row>
        <row r="308">
          <cell r="A308" t="str">
            <v>C1.4c</v>
          </cell>
          <cell r="F308">
            <v>616.79</v>
          </cell>
        </row>
        <row r="310">
          <cell r="A310" t="str">
            <v>C1.4d</v>
          </cell>
          <cell r="F310">
            <v>1518.21</v>
          </cell>
        </row>
        <row r="312">
          <cell r="A312" t="str">
            <v>C1.4e</v>
          </cell>
          <cell r="F312">
            <v>6131.31</v>
          </cell>
        </row>
        <row r="314">
          <cell r="A314" t="str">
            <v>C1.4f</v>
          </cell>
          <cell r="F314">
            <v>3919.04</v>
          </cell>
        </row>
        <row r="316">
          <cell r="A316" t="str">
            <v>C1.4g</v>
          </cell>
          <cell r="F316">
            <v>4445.46</v>
          </cell>
        </row>
        <row r="321">
          <cell r="B321">
            <v>1</v>
          </cell>
          <cell r="C321">
            <v>4</v>
          </cell>
          <cell r="D321">
            <v>2</v>
          </cell>
          <cell r="E321">
            <v>8.2</v>
          </cell>
        </row>
        <row r="322">
          <cell r="E322">
            <v>2.4</v>
          </cell>
        </row>
        <row r="323">
          <cell r="F323">
            <v>157.44</v>
          </cell>
        </row>
        <row r="324">
          <cell r="B324">
            <v>1</v>
          </cell>
          <cell r="C324">
            <v>4</v>
          </cell>
          <cell r="D324">
            <v>2</v>
          </cell>
          <cell r="E324">
            <v>3.83</v>
          </cell>
        </row>
        <row r="325">
          <cell r="E325">
            <v>2.4</v>
          </cell>
        </row>
        <row r="326">
          <cell r="F326">
            <v>73.54</v>
          </cell>
        </row>
        <row r="327">
          <cell r="B327">
            <v>1</v>
          </cell>
          <cell r="C327">
            <v>4</v>
          </cell>
          <cell r="D327">
            <v>2</v>
          </cell>
          <cell r="E327">
            <v>8.14</v>
          </cell>
        </row>
        <row r="328">
          <cell r="E328">
            <v>2.4</v>
          </cell>
        </row>
        <row r="329">
          <cell r="F329">
            <v>156.29</v>
          </cell>
        </row>
        <row r="330">
          <cell r="B330">
            <v>1</v>
          </cell>
          <cell r="C330">
            <v>4</v>
          </cell>
          <cell r="D330">
            <v>2</v>
          </cell>
          <cell r="E330">
            <v>4.409999999999999</v>
          </cell>
        </row>
        <row r="331">
          <cell r="E331">
            <v>2.4</v>
          </cell>
        </row>
        <row r="332">
          <cell r="F332">
            <v>84.67</v>
          </cell>
        </row>
        <row r="333">
          <cell r="B333">
            <v>1</v>
          </cell>
          <cell r="C333">
            <v>4</v>
          </cell>
          <cell r="D333">
            <v>1</v>
          </cell>
          <cell r="E333">
            <v>2.75</v>
          </cell>
        </row>
        <row r="334">
          <cell r="E334">
            <v>2.6</v>
          </cell>
        </row>
        <row r="335">
          <cell r="F335">
            <v>28.6</v>
          </cell>
        </row>
        <row r="336">
          <cell r="B336">
            <v>1</v>
          </cell>
          <cell r="C336">
            <v>4</v>
          </cell>
          <cell r="D336">
            <v>2</v>
          </cell>
          <cell r="E336">
            <v>3.7</v>
          </cell>
        </row>
        <row r="337">
          <cell r="E337">
            <v>2.4</v>
          </cell>
        </row>
        <row r="338">
          <cell r="F338">
            <v>71.04</v>
          </cell>
        </row>
        <row r="339">
          <cell r="B339">
            <v>1</v>
          </cell>
          <cell r="C339">
            <v>4</v>
          </cell>
          <cell r="D339">
            <v>1</v>
          </cell>
          <cell r="E339">
            <v>24.06</v>
          </cell>
        </row>
        <row r="340">
          <cell r="E340">
            <v>2.4</v>
          </cell>
        </row>
        <row r="341">
          <cell r="F341">
            <v>230.98</v>
          </cell>
        </row>
        <row r="342">
          <cell r="B342">
            <v>1</v>
          </cell>
          <cell r="C342">
            <v>4</v>
          </cell>
          <cell r="D342">
            <v>1</v>
          </cell>
          <cell r="E342">
            <v>13.4</v>
          </cell>
        </row>
        <row r="343">
          <cell r="E343">
            <v>2.4</v>
          </cell>
        </row>
        <row r="344">
          <cell r="F344">
            <v>128.64</v>
          </cell>
        </row>
        <row r="345">
          <cell r="B345">
            <v>1</v>
          </cell>
          <cell r="C345">
            <v>4</v>
          </cell>
          <cell r="D345">
            <v>2</v>
          </cell>
          <cell r="E345">
            <v>9.09</v>
          </cell>
        </row>
        <row r="346">
          <cell r="E346">
            <v>2.6</v>
          </cell>
        </row>
        <row r="347">
          <cell r="F347">
            <v>189.07</v>
          </cell>
        </row>
        <row r="348">
          <cell r="B348">
            <v>1</v>
          </cell>
          <cell r="C348">
            <v>4</v>
          </cell>
          <cell r="D348">
            <v>2</v>
          </cell>
          <cell r="E348">
            <v>4.78</v>
          </cell>
        </row>
        <row r="349">
          <cell r="E349">
            <v>2.4</v>
          </cell>
        </row>
        <row r="350">
          <cell r="F350">
            <v>91.78</v>
          </cell>
        </row>
        <row r="352">
          <cell r="B352">
            <v>1</v>
          </cell>
          <cell r="C352">
            <v>1</v>
          </cell>
          <cell r="D352">
            <v>2</v>
          </cell>
          <cell r="E352">
            <v>8.2</v>
          </cell>
        </row>
        <row r="353">
          <cell r="E353">
            <v>2.58</v>
          </cell>
        </row>
        <row r="354">
          <cell r="F354">
            <v>42.31</v>
          </cell>
        </row>
        <row r="355">
          <cell r="B355">
            <v>1</v>
          </cell>
          <cell r="C355">
            <v>1</v>
          </cell>
          <cell r="D355">
            <v>2</v>
          </cell>
          <cell r="E355">
            <v>3.83</v>
          </cell>
        </row>
        <row r="356">
          <cell r="E356">
            <v>2.58</v>
          </cell>
        </row>
        <row r="357">
          <cell r="F357">
            <v>19.76</v>
          </cell>
        </row>
        <row r="358">
          <cell r="B358">
            <v>1</v>
          </cell>
          <cell r="C358">
            <v>1</v>
          </cell>
          <cell r="D358">
            <v>2</v>
          </cell>
          <cell r="E358">
            <v>8.14</v>
          </cell>
        </row>
        <row r="359">
          <cell r="E359">
            <v>2.58</v>
          </cell>
        </row>
        <row r="360">
          <cell r="F360">
            <v>42</v>
          </cell>
        </row>
        <row r="361">
          <cell r="B361">
            <v>1</v>
          </cell>
          <cell r="C361">
            <v>1</v>
          </cell>
          <cell r="D361">
            <v>2</v>
          </cell>
          <cell r="E361">
            <v>4.409999999999999</v>
          </cell>
        </row>
        <row r="362">
          <cell r="E362">
            <v>2.58</v>
          </cell>
        </row>
        <row r="363">
          <cell r="F363">
            <v>22.76</v>
          </cell>
        </row>
        <row r="364">
          <cell r="B364">
            <v>1</v>
          </cell>
          <cell r="C364">
            <v>1</v>
          </cell>
          <cell r="D364">
            <v>1</v>
          </cell>
          <cell r="E364">
            <v>2.75</v>
          </cell>
        </row>
        <row r="365">
          <cell r="E365">
            <v>2.88</v>
          </cell>
        </row>
        <row r="366">
          <cell r="F366">
            <v>7.92</v>
          </cell>
        </row>
        <row r="367">
          <cell r="B367">
            <v>1</v>
          </cell>
          <cell r="C367">
            <v>1</v>
          </cell>
          <cell r="D367">
            <v>2</v>
          </cell>
          <cell r="E367">
            <v>3.7</v>
          </cell>
        </row>
        <row r="368">
          <cell r="E368">
            <v>2.58</v>
          </cell>
        </row>
        <row r="369">
          <cell r="F369">
            <v>19.09</v>
          </cell>
        </row>
        <row r="370">
          <cell r="B370">
            <v>1</v>
          </cell>
          <cell r="C370">
            <v>1</v>
          </cell>
          <cell r="D370">
            <v>1</v>
          </cell>
          <cell r="E370">
            <v>24.439999999999998</v>
          </cell>
        </row>
        <row r="371">
          <cell r="E371">
            <v>2.58</v>
          </cell>
        </row>
        <row r="372">
          <cell r="F372">
            <v>63.06</v>
          </cell>
        </row>
        <row r="373">
          <cell r="B373">
            <v>1</v>
          </cell>
          <cell r="C373">
            <v>1</v>
          </cell>
          <cell r="D373">
            <v>1</v>
          </cell>
          <cell r="E373">
            <v>13.4</v>
          </cell>
        </row>
        <row r="374">
          <cell r="E374">
            <v>2.58</v>
          </cell>
        </row>
        <row r="375">
          <cell r="F375">
            <v>34.57</v>
          </cell>
        </row>
        <row r="376">
          <cell r="B376">
            <v>1</v>
          </cell>
          <cell r="C376">
            <v>1</v>
          </cell>
          <cell r="D376">
            <v>2</v>
          </cell>
          <cell r="E376">
            <v>9.09</v>
          </cell>
        </row>
        <row r="377">
          <cell r="E377">
            <v>2.58</v>
          </cell>
        </row>
        <row r="378">
          <cell r="F378">
            <v>46.9</v>
          </cell>
        </row>
        <row r="379">
          <cell r="B379">
            <v>1</v>
          </cell>
          <cell r="C379">
            <v>1</v>
          </cell>
          <cell r="D379">
            <v>2</v>
          </cell>
          <cell r="E379">
            <v>4.78</v>
          </cell>
        </row>
        <row r="380">
          <cell r="E380">
            <v>2.58</v>
          </cell>
        </row>
        <row r="381">
          <cell r="F381">
            <v>24.66</v>
          </cell>
        </row>
        <row r="383">
          <cell r="B383">
            <v>-1</v>
          </cell>
          <cell r="C383">
            <v>5</v>
          </cell>
          <cell r="D383">
            <v>2</v>
          </cell>
          <cell r="E383">
            <v>1.5</v>
          </cell>
        </row>
        <row r="384">
          <cell r="E384">
            <v>1.5</v>
          </cell>
        </row>
        <row r="385">
          <cell r="F385">
            <v>-22.5</v>
          </cell>
        </row>
        <row r="386">
          <cell r="B386">
            <v>-1</v>
          </cell>
          <cell r="C386">
            <v>5</v>
          </cell>
          <cell r="D386">
            <v>4</v>
          </cell>
          <cell r="E386">
            <v>1.5</v>
          </cell>
        </row>
        <row r="387">
          <cell r="E387">
            <v>1.7</v>
          </cell>
        </row>
        <row r="388">
          <cell r="F388">
            <v>-51</v>
          </cell>
        </row>
        <row r="389">
          <cell r="B389">
            <v>-1</v>
          </cell>
          <cell r="C389">
            <v>5</v>
          </cell>
          <cell r="D389">
            <v>10</v>
          </cell>
          <cell r="E389">
            <v>1.2</v>
          </cell>
        </row>
        <row r="390">
          <cell r="E390">
            <v>1.5</v>
          </cell>
        </row>
        <row r="391">
          <cell r="F391">
            <v>-90</v>
          </cell>
        </row>
        <row r="392">
          <cell r="B392">
            <v>-1</v>
          </cell>
          <cell r="C392">
            <v>5</v>
          </cell>
          <cell r="D392">
            <v>2</v>
          </cell>
          <cell r="E392">
            <v>1</v>
          </cell>
        </row>
        <row r="393">
          <cell r="E393">
            <v>1.5</v>
          </cell>
        </row>
        <row r="394">
          <cell r="F394">
            <v>-15</v>
          </cell>
        </row>
        <row r="395">
          <cell r="B395">
            <v>-1</v>
          </cell>
          <cell r="C395">
            <v>5</v>
          </cell>
          <cell r="D395">
            <v>2</v>
          </cell>
          <cell r="E395">
            <v>1</v>
          </cell>
        </row>
        <row r="396">
          <cell r="E396">
            <v>1.7</v>
          </cell>
        </row>
        <row r="397">
          <cell r="F397">
            <v>-17</v>
          </cell>
        </row>
        <row r="398">
          <cell r="B398">
            <v>-1</v>
          </cell>
          <cell r="C398">
            <v>5</v>
          </cell>
          <cell r="D398">
            <v>6</v>
          </cell>
          <cell r="E398">
            <v>0.6</v>
          </cell>
        </row>
        <row r="399">
          <cell r="E399">
            <v>0.5</v>
          </cell>
        </row>
        <row r="400">
          <cell r="F400">
            <v>-9</v>
          </cell>
        </row>
        <row r="401">
          <cell r="A401" t="str">
            <v>C2.1</v>
          </cell>
          <cell r="F401">
            <v>1330.58</v>
          </cell>
        </row>
        <row r="405">
          <cell r="B405">
            <v>1</v>
          </cell>
          <cell r="C405">
            <v>4</v>
          </cell>
          <cell r="D405">
            <v>2</v>
          </cell>
          <cell r="E405">
            <v>2.2600000000000002</v>
          </cell>
        </row>
        <row r="406">
          <cell r="E406">
            <v>2.6</v>
          </cell>
        </row>
        <row r="407">
          <cell r="F407">
            <v>47.01</v>
          </cell>
        </row>
        <row r="408">
          <cell r="B408">
            <v>1</v>
          </cell>
          <cell r="C408">
            <v>4</v>
          </cell>
          <cell r="D408">
            <v>2</v>
          </cell>
          <cell r="E408">
            <v>6.03</v>
          </cell>
        </row>
        <row r="409">
          <cell r="E409">
            <v>2.6</v>
          </cell>
        </row>
        <row r="410">
          <cell r="F410">
            <v>125.42</v>
          </cell>
        </row>
        <row r="411">
          <cell r="B411">
            <v>1</v>
          </cell>
          <cell r="C411">
            <v>4</v>
          </cell>
          <cell r="D411">
            <v>2</v>
          </cell>
          <cell r="E411">
            <v>4.62</v>
          </cell>
        </row>
        <row r="412">
          <cell r="E412">
            <v>2.6</v>
          </cell>
        </row>
        <row r="413">
          <cell r="F413">
            <v>96.1</v>
          </cell>
        </row>
        <row r="414">
          <cell r="B414">
            <v>1</v>
          </cell>
          <cell r="C414">
            <v>3</v>
          </cell>
          <cell r="D414">
            <v>1</v>
          </cell>
          <cell r="E414">
            <v>20.97</v>
          </cell>
        </row>
        <row r="415">
          <cell r="E415">
            <v>1</v>
          </cell>
        </row>
        <row r="416">
          <cell r="F416">
            <v>62.91</v>
          </cell>
        </row>
        <row r="418">
          <cell r="B418">
            <v>1</v>
          </cell>
          <cell r="C418">
            <v>1</v>
          </cell>
          <cell r="D418">
            <v>2</v>
          </cell>
          <cell r="E418">
            <v>2.2600000000000002</v>
          </cell>
        </row>
        <row r="419">
          <cell r="E419">
            <v>2.88</v>
          </cell>
        </row>
        <row r="420">
          <cell r="F420">
            <v>13.02</v>
          </cell>
        </row>
        <row r="421">
          <cell r="B421">
            <v>1</v>
          </cell>
          <cell r="C421">
            <v>1</v>
          </cell>
          <cell r="D421">
            <v>2</v>
          </cell>
          <cell r="E421">
            <v>16.95</v>
          </cell>
        </row>
        <row r="422">
          <cell r="E422">
            <v>2.88</v>
          </cell>
        </row>
        <row r="423">
          <cell r="F423">
            <v>97.63</v>
          </cell>
        </row>
        <row r="424">
          <cell r="B424">
            <v>1</v>
          </cell>
          <cell r="C424">
            <v>1</v>
          </cell>
          <cell r="D424">
            <v>2</v>
          </cell>
          <cell r="E424">
            <v>7.050000000000001</v>
          </cell>
        </row>
        <row r="425">
          <cell r="E425">
            <v>2.88</v>
          </cell>
        </row>
        <row r="426">
          <cell r="F426">
            <v>40.61</v>
          </cell>
        </row>
        <row r="427">
          <cell r="B427">
            <v>1</v>
          </cell>
          <cell r="C427">
            <v>1</v>
          </cell>
          <cell r="D427">
            <v>1</v>
          </cell>
          <cell r="E427">
            <v>20.97</v>
          </cell>
        </row>
        <row r="428">
          <cell r="E428">
            <v>1</v>
          </cell>
        </row>
        <row r="429">
          <cell r="F429">
            <v>20.97</v>
          </cell>
        </row>
        <row r="430">
          <cell r="A430" t="str">
            <v>C2.3</v>
          </cell>
          <cell r="F430">
            <v>503.66999999999996</v>
          </cell>
        </row>
        <row r="434">
          <cell r="B434">
            <v>1</v>
          </cell>
          <cell r="C434">
            <v>4</v>
          </cell>
          <cell r="D434">
            <v>2</v>
          </cell>
          <cell r="E434">
            <v>10.92</v>
          </cell>
        </row>
        <row r="435">
          <cell r="E435">
            <v>2.6</v>
          </cell>
        </row>
        <row r="436">
          <cell r="F436">
            <v>227.14</v>
          </cell>
        </row>
        <row r="437">
          <cell r="B437">
            <v>1</v>
          </cell>
          <cell r="C437">
            <v>4</v>
          </cell>
          <cell r="D437">
            <v>2</v>
          </cell>
          <cell r="E437">
            <v>2.43</v>
          </cell>
        </row>
        <row r="438">
          <cell r="E438">
            <v>2.6</v>
          </cell>
        </row>
        <row r="439">
          <cell r="F439">
            <v>50.54</v>
          </cell>
        </row>
        <row r="440">
          <cell r="A440" t="str">
            <v>C2.5</v>
          </cell>
          <cell r="F440">
            <v>277.68</v>
          </cell>
        </row>
        <row r="443">
          <cell r="B443">
            <v>1</v>
          </cell>
          <cell r="C443">
            <v>1</v>
          </cell>
          <cell r="D443">
            <v>1</v>
          </cell>
          <cell r="E443">
            <v>33.72</v>
          </cell>
        </row>
        <row r="444">
          <cell r="E444">
            <v>10.61</v>
          </cell>
        </row>
        <row r="445">
          <cell r="F445">
            <v>357.77</v>
          </cell>
        </row>
        <row r="446">
          <cell r="B446">
            <v>1</v>
          </cell>
          <cell r="C446">
            <v>1</v>
          </cell>
          <cell r="D446">
            <v>1</v>
          </cell>
          <cell r="E446">
            <v>6.45</v>
          </cell>
        </row>
        <row r="447">
          <cell r="E447">
            <v>1.33</v>
          </cell>
        </row>
        <row r="448">
          <cell r="F448">
            <v>8.58</v>
          </cell>
        </row>
        <row r="449">
          <cell r="A449" t="str">
            <v>C3.1</v>
          </cell>
          <cell r="F449">
            <v>366.34999999999997</v>
          </cell>
        </row>
        <row r="452">
          <cell r="B452">
            <v>1</v>
          </cell>
          <cell r="C452">
            <v>1</v>
          </cell>
          <cell r="D452">
            <v>2</v>
          </cell>
          <cell r="E452">
            <v>33.96</v>
          </cell>
        </row>
        <row r="453">
          <cell r="F453">
            <v>67.92</v>
          </cell>
        </row>
        <row r="454">
          <cell r="B454">
            <v>1</v>
          </cell>
          <cell r="C454">
            <v>1</v>
          </cell>
          <cell r="D454">
            <v>2</v>
          </cell>
          <cell r="E454">
            <v>10.61</v>
          </cell>
        </row>
        <row r="455">
          <cell r="F455">
            <v>21.22</v>
          </cell>
        </row>
        <row r="456">
          <cell r="B456">
            <v>1</v>
          </cell>
          <cell r="C456">
            <v>1</v>
          </cell>
          <cell r="D456">
            <v>4</v>
          </cell>
          <cell r="E456">
            <v>1.33</v>
          </cell>
        </row>
        <row r="457">
          <cell r="F457">
            <v>5.32</v>
          </cell>
        </row>
        <row r="458">
          <cell r="A458" t="str">
            <v>C3.2</v>
          </cell>
          <cell r="F458">
            <v>94.46000000000001</v>
          </cell>
        </row>
        <row r="462">
          <cell r="F462">
            <v>0</v>
          </cell>
        </row>
        <row r="464">
          <cell r="F464">
            <v>0</v>
          </cell>
        </row>
        <row r="465">
          <cell r="A465" t="str">
            <v>C3.3</v>
          </cell>
          <cell r="F465">
            <v>0</v>
          </cell>
        </row>
        <row r="468">
          <cell r="B468">
            <v>1</v>
          </cell>
          <cell r="C468">
            <v>1</v>
          </cell>
          <cell r="D468">
            <v>1</v>
          </cell>
          <cell r="E468">
            <v>22.2</v>
          </cell>
        </row>
        <row r="469">
          <cell r="F469">
            <v>22.2</v>
          </cell>
        </row>
        <row r="470">
          <cell r="B470">
            <v>1</v>
          </cell>
          <cell r="C470">
            <v>1</v>
          </cell>
          <cell r="D470">
            <v>4</v>
          </cell>
          <cell r="E470">
            <v>7.52</v>
          </cell>
        </row>
        <row r="471">
          <cell r="F471">
            <v>30.08</v>
          </cell>
        </row>
        <row r="472">
          <cell r="A472" t="str">
            <v>C3.4</v>
          </cell>
          <cell r="F472">
            <v>52.28</v>
          </cell>
        </row>
        <row r="478">
          <cell r="B478">
            <v>1</v>
          </cell>
          <cell r="C478">
            <v>1</v>
          </cell>
          <cell r="D478">
            <v>2</v>
          </cell>
          <cell r="E478">
            <v>18.009999999999998</v>
          </cell>
        </row>
        <row r="479">
          <cell r="E479">
            <v>2.6</v>
          </cell>
        </row>
        <row r="480">
          <cell r="F480">
            <v>93.65</v>
          </cell>
        </row>
        <row r="482">
          <cell r="B482">
            <v>1</v>
          </cell>
          <cell r="C482">
            <v>1</v>
          </cell>
          <cell r="D482">
            <v>2</v>
          </cell>
          <cell r="E482">
            <v>21.419999999999998</v>
          </cell>
        </row>
        <row r="483">
          <cell r="E483">
            <v>2.6</v>
          </cell>
        </row>
        <row r="484">
          <cell r="F484">
            <v>111.38</v>
          </cell>
        </row>
        <row r="485">
          <cell r="B485">
            <v>1</v>
          </cell>
          <cell r="C485">
            <v>1</v>
          </cell>
          <cell r="D485">
            <v>2</v>
          </cell>
          <cell r="E485">
            <v>8.49</v>
          </cell>
        </row>
        <row r="486">
          <cell r="E486">
            <v>2.6</v>
          </cell>
        </row>
        <row r="487">
          <cell r="F487">
            <v>44.15</v>
          </cell>
        </row>
        <row r="489">
          <cell r="B489">
            <v>1</v>
          </cell>
          <cell r="C489">
            <v>1</v>
          </cell>
          <cell r="D489">
            <v>2</v>
          </cell>
          <cell r="E489">
            <v>36.62999999999999</v>
          </cell>
        </row>
        <row r="490">
          <cell r="E490">
            <v>2.6</v>
          </cell>
        </row>
        <row r="491">
          <cell r="F491">
            <v>190.48</v>
          </cell>
        </row>
        <row r="492">
          <cell r="B492">
            <v>1</v>
          </cell>
          <cell r="C492">
            <v>1</v>
          </cell>
          <cell r="D492">
            <v>2</v>
          </cell>
          <cell r="E492">
            <v>8.05</v>
          </cell>
        </row>
        <row r="493">
          <cell r="E493">
            <v>2.6</v>
          </cell>
        </row>
        <row r="494">
          <cell r="F494">
            <v>41.86</v>
          </cell>
        </row>
        <row r="496">
          <cell r="B496">
            <v>1</v>
          </cell>
          <cell r="C496">
            <v>1</v>
          </cell>
          <cell r="D496">
            <v>1</v>
          </cell>
          <cell r="E496">
            <v>21.63</v>
          </cell>
        </row>
        <row r="497">
          <cell r="E497">
            <v>2.6</v>
          </cell>
        </row>
        <row r="498">
          <cell r="F498">
            <v>56.24</v>
          </cell>
        </row>
        <row r="500">
          <cell r="B500">
            <v>-1</v>
          </cell>
          <cell r="C500">
            <v>1</v>
          </cell>
          <cell r="D500">
            <v>2</v>
          </cell>
          <cell r="E500">
            <v>1.5</v>
          </cell>
        </row>
        <row r="501">
          <cell r="E501">
            <v>1.5</v>
          </cell>
        </row>
        <row r="502">
          <cell r="F502">
            <v>-4.5</v>
          </cell>
        </row>
        <row r="503">
          <cell r="B503">
            <v>-1</v>
          </cell>
          <cell r="C503">
            <v>2</v>
          </cell>
          <cell r="D503">
            <v>4</v>
          </cell>
          <cell r="E503">
            <v>1.5</v>
          </cell>
        </row>
        <row r="504">
          <cell r="E504">
            <v>1.7</v>
          </cell>
        </row>
        <row r="505">
          <cell r="F505">
            <v>-20.4</v>
          </cell>
        </row>
        <row r="506">
          <cell r="B506">
            <v>-1</v>
          </cell>
          <cell r="C506">
            <v>1</v>
          </cell>
          <cell r="D506">
            <v>10</v>
          </cell>
          <cell r="E506">
            <v>1.2</v>
          </cell>
        </row>
        <row r="507">
          <cell r="E507">
            <v>1.5</v>
          </cell>
        </row>
        <row r="508">
          <cell r="F508">
            <v>-18</v>
          </cell>
        </row>
        <row r="509">
          <cell r="B509">
            <v>-1</v>
          </cell>
          <cell r="C509">
            <v>1</v>
          </cell>
          <cell r="D509">
            <v>2</v>
          </cell>
          <cell r="E509">
            <v>1</v>
          </cell>
        </row>
        <row r="510">
          <cell r="E510">
            <v>1.5</v>
          </cell>
        </row>
        <row r="511">
          <cell r="F511">
            <v>-3</v>
          </cell>
        </row>
        <row r="512">
          <cell r="B512">
            <v>-1</v>
          </cell>
          <cell r="C512">
            <v>1</v>
          </cell>
          <cell r="D512">
            <v>2</v>
          </cell>
          <cell r="E512">
            <v>1</v>
          </cell>
        </row>
        <row r="513">
          <cell r="E513">
            <v>1.5</v>
          </cell>
        </row>
        <row r="514">
          <cell r="F514">
            <v>-3</v>
          </cell>
        </row>
        <row r="517">
          <cell r="B517">
            <v>3</v>
          </cell>
          <cell r="C517">
            <v>1</v>
          </cell>
          <cell r="D517">
            <v>2</v>
          </cell>
          <cell r="E517">
            <v>18.009999999999998</v>
          </cell>
        </row>
        <row r="518">
          <cell r="E518">
            <v>2.6</v>
          </cell>
        </row>
        <row r="519">
          <cell r="F519">
            <v>280.96</v>
          </cell>
        </row>
        <row r="521">
          <cell r="B521">
            <v>3</v>
          </cell>
          <cell r="C521">
            <v>1</v>
          </cell>
          <cell r="D521">
            <v>2</v>
          </cell>
          <cell r="E521">
            <v>21.419999999999998</v>
          </cell>
        </row>
        <row r="522">
          <cell r="E522">
            <v>2.6</v>
          </cell>
        </row>
        <row r="523">
          <cell r="F523">
            <v>334.15</v>
          </cell>
        </row>
        <row r="524">
          <cell r="B524">
            <v>3</v>
          </cell>
          <cell r="C524">
            <v>1</v>
          </cell>
          <cell r="D524">
            <v>2</v>
          </cell>
          <cell r="E524">
            <v>8.49</v>
          </cell>
        </row>
        <row r="525">
          <cell r="E525">
            <v>2.6</v>
          </cell>
        </row>
        <row r="526">
          <cell r="F526">
            <v>132.44</v>
          </cell>
        </row>
        <row r="528">
          <cell r="B528">
            <v>3</v>
          </cell>
          <cell r="C528">
            <v>1</v>
          </cell>
          <cell r="D528">
            <v>2</v>
          </cell>
          <cell r="E528">
            <v>36.62999999999999</v>
          </cell>
        </row>
        <row r="529">
          <cell r="E529">
            <v>2.6</v>
          </cell>
        </row>
        <row r="530">
          <cell r="F530">
            <v>571.43</v>
          </cell>
        </row>
        <row r="531">
          <cell r="B531">
            <v>3</v>
          </cell>
          <cell r="C531">
            <v>1</v>
          </cell>
          <cell r="D531">
            <v>2</v>
          </cell>
          <cell r="E531">
            <v>8.05</v>
          </cell>
        </row>
        <row r="532">
          <cell r="E532">
            <v>2.6</v>
          </cell>
        </row>
        <row r="533">
          <cell r="F533">
            <v>125.58</v>
          </cell>
        </row>
        <row r="535">
          <cell r="B535">
            <v>3</v>
          </cell>
          <cell r="C535">
            <v>1</v>
          </cell>
          <cell r="D535">
            <v>1</v>
          </cell>
          <cell r="E535">
            <v>21.63</v>
          </cell>
        </row>
        <row r="536">
          <cell r="E536">
            <v>2.6</v>
          </cell>
        </row>
        <row r="537">
          <cell r="F537">
            <v>168.71</v>
          </cell>
        </row>
        <row r="538">
          <cell r="B538">
            <v>3</v>
          </cell>
          <cell r="C538">
            <v>1</v>
          </cell>
          <cell r="D538">
            <v>1</v>
          </cell>
          <cell r="E538">
            <v>20.97</v>
          </cell>
        </row>
        <row r="539">
          <cell r="E539">
            <v>1.1</v>
          </cell>
        </row>
        <row r="540">
          <cell r="F540">
            <v>1.1</v>
          </cell>
        </row>
        <row r="541">
          <cell r="B541">
            <v>3</v>
          </cell>
          <cell r="C541">
            <v>1</v>
          </cell>
          <cell r="D541">
            <v>4</v>
          </cell>
          <cell r="E541">
            <v>1.05</v>
          </cell>
        </row>
        <row r="542">
          <cell r="E542">
            <v>2.6</v>
          </cell>
        </row>
        <row r="543">
          <cell r="F543">
            <v>32.76</v>
          </cell>
        </row>
        <row r="544">
          <cell r="B544">
            <v>-3</v>
          </cell>
          <cell r="C544">
            <v>1</v>
          </cell>
          <cell r="D544">
            <v>10</v>
          </cell>
          <cell r="E544">
            <v>0.1</v>
          </cell>
        </row>
        <row r="545">
          <cell r="E545">
            <v>1</v>
          </cell>
        </row>
        <row r="546">
          <cell r="F546">
            <v>-3</v>
          </cell>
        </row>
        <row r="548">
          <cell r="B548">
            <v>-3</v>
          </cell>
          <cell r="C548">
            <v>1</v>
          </cell>
          <cell r="D548">
            <v>2</v>
          </cell>
          <cell r="E548">
            <v>1.5</v>
          </cell>
        </row>
        <row r="549">
          <cell r="E549">
            <v>1.5</v>
          </cell>
        </row>
        <row r="550">
          <cell r="F550">
            <v>-13.5</v>
          </cell>
        </row>
        <row r="551">
          <cell r="B551">
            <v>-3</v>
          </cell>
          <cell r="C551">
            <v>2</v>
          </cell>
          <cell r="D551">
            <v>4</v>
          </cell>
          <cell r="E551">
            <v>1.5</v>
          </cell>
        </row>
        <row r="552">
          <cell r="E552">
            <v>1.7</v>
          </cell>
        </row>
        <row r="553">
          <cell r="F553">
            <v>-61.2</v>
          </cell>
        </row>
        <row r="554">
          <cell r="B554">
            <v>-3</v>
          </cell>
          <cell r="C554">
            <v>1</v>
          </cell>
          <cell r="D554">
            <v>10</v>
          </cell>
          <cell r="E554">
            <v>1.2</v>
          </cell>
        </row>
        <row r="555">
          <cell r="E555">
            <v>1.5</v>
          </cell>
        </row>
        <row r="556">
          <cell r="F556">
            <v>-54</v>
          </cell>
        </row>
        <row r="557">
          <cell r="B557">
            <v>-3</v>
          </cell>
          <cell r="C557">
            <v>1</v>
          </cell>
          <cell r="D557">
            <v>2</v>
          </cell>
          <cell r="E557">
            <v>1</v>
          </cell>
        </row>
        <row r="558">
          <cell r="E558">
            <v>1.5</v>
          </cell>
        </row>
        <row r="559">
          <cell r="F559">
            <v>-9</v>
          </cell>
        </row>
        <row r="560">
          <cell r="B560">
            <v>-3</v>
          </cell>
          <cell r="C560">
            <v>1</v>
          </cell>
          <cell r="D560">
            <v>2</v>
          </cell>
          <cell r="E560">
            <v>1</v>
          </cell>
        </row>
        <row r="561">
          <cell r="E561">
            <v>1.5</v>
          </cell>
        </row>
        <row r="562">
          <cell r="F562">
            <v>-9</v>
          </cell>
        </row>
        <row r="565">
          <cell r="B565">
            <v>1</v>
          </cell>
          <cell r="C565">
            <v>1</v>
          </cell>
          <cell r="D565">
            <v>2</v>
          </cell>
          <cell r="E565">
            <v>18.009999999999998</v>
          </cell>
        </row>
        <row r="566">
          <cell r="E566">
            <v>2.58</v>
          </cell>
        </row>
        <row r="567">
          <cell r="F567">
            <v>92.93</v>
          </cell>
        </row>
        <row r="569">
          <cell r="B569">
            <v>1</v>
          </cell>
          <cell r="C569">
            <v>1</v>
          </cell>
          <cell r="D569">
            <v>2</v>
          </cell>
          <cell r="E569">
            <v>21.419999999999998</v>
          </cell>
        </row>
        <row r="570">
          <cell r="E570">
            <v>2.58</v>
          </cell>
        </row>
        <row r="571">
          <cell r="F571">
            <v>110.53</v>
          </cell>
        </row>
        <row r="572">
          <cell r="B572">
            <v>1</v>
          </cell>
          <cell r="C572">
            <v>1</v>
          </cell>
          <cell r="D572">
            <v>2</v>
          </cell>
          <cell r="E572">
            <v>8.49</v>
          </cell>
        </row>
        <row r="573">
          <cell r="E573">
            <v>2.58</v>
          </cell>
        </row>
        <row r="574">
          <cell r="F574">
            <v>43.81</v>
          </cell>
        </row>
        <row r="576">
          <cell r="B576">
            <v>1</v>
          </cell>
          <cell r="C576">
            <v>1</v>
          </cell>
          <cell r="D576">
            <v>2</v>
          </cell>
          <cell r="E576">
            <v>36.62999999999999</v>
          </cell>
        </row>
        <row r="577">
          <cell r="E577">
            <v>2.58</v>
          </cell>
        </row>
        <row r="578">
          <cell r="F578">
            <v>189.01</v>
          </cell>
        </row>
        <row r="579">
          <cell r="B579">
            <v>1</v>
          </cell>
          <cell r="C579">
            <v>1</v>
          </cell>
          <cell r="D579">
            <v>2</v>
          </cell>
          <cell r="E579">
            <v>8.05</v>
          </cell>
        </row>
        <row r="580">
          <cell r="E580">
            <v>2.58</v>
          </cell>
        </row>
        <row r="581">
          <cell r="F581">
            <v>41.54</v>
          </cell>
        </row>
        <row r="583">
          <cell r="B583">
            <v>1</v>
          </cell>
          <cell r="C583">
            <v>1</v>
          </cell>
          <cell r="D583">
            <v>1</v>
          </cell>
          <cell r="E583">
            <v>21.63</v>
          </cell>
        </row>
        <row r="584">
          <cell r="E584">
            <v>2.58</v>
          </cell>
        </row>
        <row r="585">
          <cell r="F585">
            <v>55.81</v>
          </cell>
        </row>
        <row r="586">
          <cell r="B586">
            <v>1</v>
          </cell>
          <cell r="C586">
            <v>1</v>
          </cell>
          <cell r="D586">
            <v>1</v>
          </cell>
          <cell r="E586">
            <v>20.97</v>
          </cell>
        </row>
        <row r="587">
          <cell r="E587">
            <v>1.1</v>
          </cell>
        </row>
        <row r="588">
          <cell r="F588">
            <v>1.1</v>
          </cell>
        </row>
        <row r="589">
          <cell r="B589">
            <v>1</v>
          </cell>
          <cell r="C589">
            <v>1</v>
          </cell>
          <cell r="D589">
            <v>4</v>
          </cell>
          <cell r="E589">
            <v>1.05</v>
          </cell>
        </row>
        <row r="590">
          <cell r="E590">
            <v>2.58</v>
          </cell>
        </row>
        <row r="591">
          <cell r="F591">
            <v>10.84</v>
          </cell>
        </row>
        <row r="592">
          <cell r="B592">
            <v>-1</v>
          </cell>
          <cell r="C592">
            <v>1</v>
          </cell>
          <cell r="D592">
            <v>10</v>
          </cell>
          <cell r="E592">
            <v>0.1</v>
          </cell>
        </row>
        <row r="593">
          <cell r="E593">
            <v>1</v>
          </cell>
        </row>
        <row r="594">
          <cell r="F594">
            <v>-1</v>
          </cell>
        </row>
        <row r="596">
          <cell r="B596">
            <v>-1</v>
          </cell>
          <cell r="C596">
            <v>1</v>
          </cell>
          <cell r="D596">
            <v>2</v>
          </cell>
          <cell r="E596">
            <v>1.5</v>
          </cell>
        </row>
        <row r="597">
          <cell r="E597">
            <v>1.5</v>
          </cell>
        </row>
        <row r="598">
          <cell r="F598">
            <v>-4.5</v>
          </cell>
        </row>
        <row r="599">
          <cell r="B599">
            <v>-1</v>
          </cell>
          <cell r="C599">
            <v>2</v>
          </cell>
          <cell r="D599">
            <v>4</v>
          </cell>
          <cell r="E599">
            <v>1.5</v>
          </cell>
        </row>
        <row r="600">
          <cell r="E600">
            <v>1.7</v>
          </cell>
        </row>
        <row r="601">
          <cell r="F601">
            <v>-20.4</v>
          </cell>
        </row>
        <row r="602">
          <cell r="B602">
            <v>-1</v>
          </cell>
          <cell r="C602">
            <v>1</v>
          </cell>
          <cell r="D602">
            <v>10</v>
          </cell>
          <cell r="E602">
            <v>1.2</v>
          </cell>
        </row>
        <row r="603">
          <cell r="E603">
            <v>1.5</v>
          </cell>
        </row>
        <row r="604">
          <cell r="F604">
            <v>-18</v>
          </cell>
        </row>
        <row r="605">
          <cell r="B605">
            <v>-1</v>
          </cell>
          <cell r="C605">
            <v>1</v>
          </cell>
          <cell r="D605">
            <v>2</v>
          </cell>
          <cell r="E605">
            <v>1</v>
          </cell>
        </row>
        <row r="606">
          <cell r="E606">
            <v>1.5</v>
          </cell>
        </row>
        <row r="607">
          <cell r="F607">
            <v>-3</v>
          </cell>
        </row>
        <row r="608">
          <cell r="B608">
            <v>-1</v>
          </cell>
          <cell r="C608">
            <v>1</v>
          </cell>
          <cell r="D608">
            <v>2</v>
          </cell>
          <cell r="E608">
            <v>1</v>
          </cell>
        </row>
        <row r="609">
          <cell r="E609">
            <v>1.5</v>
          </cell>
        </row>
        <row r="610">
          <cell r="F610">
            <v>-3</v>
          </cell>
        </row>
        <row r="611">
          <cell r="A611" t="str">
            <v>C7.1.1</v>
          </cell>
          <cell r="F611">
            <v>2481.9599999999996</v>
          </cell>
        </row>
        <row r="616">
          <cell r="B616">
            <v>1</v>
          </cell>
          <cell r="C616">
            <v>4</v>
          </cell>
          <cell r="D616">
            <v>2</v>
          </cell>
          <cell r="E616">
            <v>4.85</v>
          </cell>
        </row>
        <row r="617">
          <cell r="E617">
            <v>9</v>
          </cell>
        </row>
        <row r="618">
          <cell r="F618">
            <v>349.2</v>
          </cell>
        </row>
        <row r="619">
          <cell r="B619">
            <v>1</v>
          </cell>
          <cell r="C619">
            <v>4</v>
          </cell>
          <cell r="D619">
            <v>2</v>
          </cell>
          <cell r="E619">
            <v>4.85</v>
          </cell>
        </row>
        <row r="620">
          <cell r="E620">
            <v>10.33</v>
          </cell>
        </row>
        <row r="621">
          <cell r="F621">
            <v>400.8</v>
          </cell>
        </row>
        <row r="622">
          <cell r="B622">
            <v>1</v>
          </cell>
          <cell r="C622">
            <v>4</v>
          </cell>
          <cell r="D622">
            <v>2</v>
          </cell>
          <cell r="E622">
            <v>3.84</v>
          </cell>
        </row>
        <row r="623">
          <cell r="E623">
            <v>9</v>
          </cell>
        </row>
        <row r="624">
          <cell r="F624">
            <v>276.48</v>
          </cell>
        </row>
        <row r="625">
          <cell r="B625">
            <v>1</v>
          </cell>
          <cell r="C625">
            <v>4</v>
          </cell>
          <cell r="D625">
            <v>1</v>
          </cell>
          <cell r="E625">
            <v>3.84</v>
          </cell>
        </row>
        <row r="626">
          <cell r="E626">
            <v>4.51</v>
          </cell>
        </row>
        <row r="627">
          <cell r="F627">
            <v>69.27</v>
          </cell>
        </row>
        <row r="631">
          <cell r="B631">
            <v>1</v>
          </cell>
          <cell r="C631">
            <v>1</v>
          </cell>
          <cell r="D631">
            <v>1</v>
          </cell>
          <cell r="E631">
            <v>1.35</v>
          </cell>
        </row>
        <row r="632">
          <cell r="E632">
            <v>2.92</v>
          </cell>
        </row>
        <row r="633">
          <cell r="F633">
            <v>3.94</v>
          </cell>
        </row>
        <row r="634">
          <cell r="B634">
            <v>1</v>
          </cell>
          <cell r="C634">
            <v>1</v>
          </cell>
          <cell r="D634">
            <v>4</v>
          </cell>
          <cell r="E634">
            <v>1.35</v>
          </cell>
        </row>
        <row r="635">
          <cell r="E635">
            <v>3.1</v>
          </cell>
        </row>
        <row r="636">
          <cell r="F636">
            <v>16.74</v>
          </cell>
        </row>
        <row r="637">
          <cell r="B637">
            <v>1</v>
          </cell>
          <cell r="C637">
            <v>1</v>
          </cell>
          <cell r="D637">
            <v>3</v>
          </cell>
          <cell r="E637">
            <v>1.35</v>
          </cell>
        </row>
        <row r="638">
          <cell r="E638">
            <v>3.02</v>
          </cell>
        </row>
        <row r="639">
          <cell r="F639">
            <v>12.23</v>
          </cell>
        </row>
        <row r="640">
          <cell r="B640">
            <v>1</v>
          </cell>
          <cell r="C640">
            <v>1</v>
          </cell>
          <cell r="D640">
            <v>4</v>
          </cell>
          <cell r="E640">
            <v>0.82</v>
          </cell>
        </row>
        <row r="641">
          <cell r="E641">
            <v>3.84</v>
          </cell>
        </row>
        <row r="642">
          <cell r="F642">
            <v>12.6</v>
          </cell>
        </row>
        <row r="644">
          <cell r="B644">
            <v>1</v>
          </cell>
          <cell r="C644">
            <v>1</v>
          </cell>
          <cell r="D644">
            <v>1</v>
          </cell>
          <cell r="E644">
            <v>0.65</v>
          </cell>
        </row>
        <row r="645">
          <cell r="E645">
            <v>2</v>
          </cell>
        </row>
        <row r="646">
          <cell r="F646">
            <v>1.3</v>
          </cell>
        </row>
        <row r="647">
          <cell r="B647">
            <v>1</v>
          </cell>
          <cell r="C647">
            <v>1</v>
          </cell>
          <cell r="D647">
            <v>4</v>
          </cell>
          <cell r="E647">
            <v>0.73</v>
          </cell>
        </row>
        <row r="648">
          <cell r="E648">
            <v>2</v>
          </cell>
        </row>
        <row r="649">
          <cell r="F649">
            <v>5.84</v>
          </cell>
        </row>
        <row r="650">
          <cell r="B650">
            <v>1</v>
          </cell>
          <cell r="C650">
            <v>1</v>
          </cell>
          <cell r="D650">
            <v>3</v>
          </cell>
          <cell r="E650">
            <v>0.73</v>
          </cell>
        </row>
        <row r="651">
          <cell r="E651">
            <v>2</v>
          </cell>
        </row>
        <row r="652">
          <cell r="F652">
            <v>4.38</v>
          </cell>
        </row>
        <row r="653">
          <cell r="B653">
            <v>1</v>
          </cell>
          <cell r="C653">
            <v>1</v>
          </cell>
          <cell r="D653">
            <v>72</v>
          </cell>
          <cell r="E653">
            <v>1.35</v>
          </cell>
        </row>
        <row r="654">
          <cell r="E654">
            <v>0.16</v>
          </cell>
        </row>
        <row r="655">
          <cell r="F655">
            <v>15.55</v>
          </cell>
        </row>
        <row r="656">
          <cell r="B656">
            <v>1</v>
          </cell>
          <cell r="C656">
            <v>1</v>
          </cell>
          <cell r="D656">
            <v>4</v>
          </cell>
          <cell r="E656">
            <v>5.4799999999999995</v>
          </cell>
        </row>
        <row r="657">
          <cell r="E657">
            <v>0.15</v>
          </cell>
        </row>
        <row r="658">
          <cell r="F658">
            <v>3.29</v>
          </cell>
        </row>
        <row r="659">
          <cell r="A659" t="str">
            <v>C1.3c</v>
          </cell>
          <cell r="F659">
            <v>75.87</v>
          </cell>
        </row>
        <row r="676">
          <cell r="A676" t="str">
            <v>C7.1.3</v>
          </cell>
          <cell r="F676">
            <v>1095.75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tal Block summary "/>
      <sheetName val="Block Summary"/>
      <sheetName val="Summary"/>
      <sheetName val="Sub Structure BC = 300"/>
      <sheetName val="E-1 300kp Res. Sub St."/>
      <sheetName val="RB E-1 300kp Res. Sub St."/>
      <sheetName val="Ar &amp; St"/>
      <sheetName val="E-1 300kp Res. Sup St."/>
      <sheetName val="RB E-1 300kp Res. Super St."/>
      <sheetName val="E-1 300kp Res. AR"/>
      <sheetName val="Teshale Asrat- E2,E1-Yetesha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B A-1 200kp Res. Super St. (2)"/>
      <sheetName val="Sub Structure BC = 200"/>
      <sheetName val="A-1 200kp Res. Sub St."/>
      <sheetName val="RB A-1 200kp Res. Sub St."/>
      <sheetName val="Ar &amp; St"/>
      <sheetName val="A-1 200kp Res. Sup St."/>
      <sheetName val="RB A-1 200kp Res. Super St."/>
      <sheetName val="RHS and Latice Pulin "/>
      <sheetName val="Sheet3"/>
    </sheetNames>
    <sheetDataSet>
      <sheetData sheetId="3">
        <row r="83">
          <cell r="J83">
            <v>824</v>
          </cell>
          <cell r="K83">
            <v>240</v>
          </cell>
          <cell r="L83">
            <v>0</v>
          </cell>
          <cell r="M83">
            <v>2137</v>
          </cell>
          <cell r="N83">
            <v>2236</v>
          </cell>
          <cell r="O83">
            <v>463</v>
          </cell>
          <cell r="P83">
            <v>1194</v>
          </cell>
        </row>
      </sheetData>
      <sheetData sheetId="6">
        <row r="213">
          <cell r="J213">
            <v>1397</v>
          </cell>
          <cell r="K213">
            <v>3504</v>
          </cell>
          <cell r="L213">
            <v>813</v>
          </cell>
          <cell r="M213">
            <v>1859</v>
          </cell>
          <cell r="N213">
            <v>8408</v>
          </cell>
          <cell r="O213">
            <v>2643</v>
          </cell>
          <cell r="P213">
            <v>3617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B1:O48"/>
  <sheetViews>
    <sheetView view="pageBreakPreview" zoomScale="85" zoomScaleSheetLayoutView="85" zoomScalePageLayoutView="0" workbookViewId="0" topLeftCell="A1">
      <selection activeCell="B44" sqref="B44"/>
    </sheetView>
  </sheetViews>
  <sheetFormatPr defaultColWidth="9.140625" defaultRowHeight="12.75"/>
  <cols>
    <col min="1" max="1" width="9.140625" style="30" customWidth="1"/>
    <col min="2" max="2" width="3.7109375" style="30" customWidth="1"/>
    <col min="3" max="3" width="5.140625" style="30" customWidth="1"/>
    <col min="4" max="4" width="15.57421875" style="30" customWidth="1"/>
    <col min="5" max="5" width="18.57421875" style="30" customWidth="1"/>
    <col min="6" max="6" width="18.7109375" style="30" customWidth="1"/>
    <col min="7" max="7" width="48.00390625" style="30" customWidth="1"/>
    <col min="8" max="8" width="20.7109375" style="30" customWidth="1"/>
    <col min="9" max="9" width="22.28125" style="30" bestFit="1" customWidth="1"/>
    <col min="10" max="10" width="3.7109375" style="30" customWidth="1"/>
    <col min="11" max="11" width="14.7109375" style="30" bestFit="1" customWidth="1"/>
    <col min="12" max="12" width="15.421875" style="30" bestFit="1" customWidth="1"/>
    <col min="13" max="13" width="20.140625" style="30" bestFit="1" customWidth="1"/>
    <col min="14" max="14" width="18.140625" style="30" customWidth="1"/>
    <col min="15" max="15" width="13.8515625" style="30" bestFit="1" customWidth="1"/>
    <col min="16" max="16384" width="9.140625" style="30" customWidth="1"/>
  </cols>
  <sheetData>
    <row r="1" spans="2:10" ht="15.75" thickTop="1">
      <c r="B1" s="27"/>
      <c r="C1" s="28"/>
      <c r="D1" s="28"/>
      <c r="E1" s="28"/>
      <c r="F1" s="28"/>
      <c r="G1" s="28"/>
      <c r="H1" s="28"/>
      <c r="I1" s="28"/>
      <c r="J1" s="29"/>
    </row>
    <row r="2" spans="2:15" ht="18.75" customHeight="1">
      <c r="B2" s="31"/>
      <c r="C2" s="32"/>
      <c r="D2" s="32"/>
      <c r="E2" s="32"/>
      <c r="F2" s="33"/>
      <c r="G2" s="34"/>
      <c r="H2" s="35" t="s">
        <v>63</v>
      </c>
      <c r="I2" s="36"/>
      <c r="J2" s="37"/>
      <c r="M2" s="38" t="s">
        <v>64</v>
      </c>
      <c r="N2" s="38" t="s">
        <v>65</v>
      </c>
      <c r="O2" s="38" t="s">
        <v>66</v>
      </c>
    </row>
    <row r="3" spans="2:15" ht="18.75" customHeight="1">
      <c r="B3" s="31"/>
      <c r="C3" s="32"/>
      <c r="D3" s="32"/>
      <c r="E3" s="33"/>
      <c r="F3" s="39"/>
      <c r="G3" s="35"/>
      <c r="H3" s="35" t="s">
        <v>114</v>
      </c>
      <c r="I3" s="40"/>
      <c r="J3" s="41"/>
      <c r="M3" s="42">
        <v>1919685.5</v>
      </c>
      <c r="N3" s="43">
        <v>2017411.8949527997</v>
      </c>
      <c r="O3" s="43">
        <v>1264301.3752333333</v>
      </c>
    </row>
    <row r="4" spans="2:10" ht="18.75" customHeight="1">
      <c r="B4" s="31"/>
      <c r="C4" s="32"/>
      <c r="D4" s="35"/>
      <c r="E4" s="32"/>
      <c r="F4" s="32"/>
      <c r="G4" s="32"/>
      <c r="H4" s="35" t="s">
        <v>67</v>
      </c>
      <c r="I4" s="44"/>
      <c r="J4" s="45"/>
    </row>
    <row r="5" spans="2:10" ht="18.75" customHeight="1">
      <c r="B5" s="31"/>
      <c r="C5" s="32"/>
      <c r="D5" s="35"/>
      <c r="E5" s="32"/>
      <c r="F5" s="32"/>
      <c r="G5" s="32"/>
      <c r="H5" s="35" t="s">
        <v>0</v>
      </c>
      <c r="I5" s="136">
        <f ca="1">TODAY()</f>
        <v>45055</v>
      </c>
      <c r="J5" s="45"/>
    </row>
    <row r="6" spans="2:10" ht="33.75">
      <c r="B6" s="31"/>
      <c r="C6" s="32"/>
      <c r="D6" s="696" t="s">
        <v>111</v>
      </c>
      <c r="E6" s="696"/>
      <c r="F6" s="696"/>
      <c r="G6" s="109" t="s">
        <v>138</v>
      </c>
      <c r="H6" s="32"/>
      <c r="I6" s="32"/>
      <c r="J6" s="46"/>
    </row>
    <row r="7" spans="2:10" ht="15">
      <c r="B7" s="31"/>
      <c r="C7" s="32"/>
      <c r="D7" s="32"/>
      <c r="E7" s="47"/>
      <c r="F7" s="32"/>
      <c r="G7" s="32"/>
      <c r="H7" s="32"/>
      <c r="I7" s="32"/>
      <c r="J7" s="46"/>
    </row>
    <row r="8" spans="2:13" ht="17.25" customHeight="1">
      <c r="B8" s="31"/>
      <c r="C8" s="32"/>
      <c r="D8" s="35" t="s">
        <v>68</v>
      </c>
      <c r="E8" s="698" t="s">
        <v>129</v>
      </c>
      <c r="F8" s="698"/>
      <c r="G8" s="698"/>
      <c r="H8" s="32"/>
      <c r="I8" s="32"/>
      <c r="J8" s="46"/>
      <c r="K8" s="30" t="s">
        <v>69</v>
      </c>
      <c r="L8" s="48">
        <f>N3+N3</f>
        <v>4034823.7899055993</v>
      </c>
      <c r="M8" s="48"/>
    </row>
    <row r="9" spans="2:13" ht="18.75" customHeight="1">
      <c r="B9" s="31"/>
      <c r="C9" s="697" t="s">
        <v>70</v>
      </c>
      <c r="D9" s="697"/>
      <c r="E9" s="698" t="s">
        <v>71</v>
      </c>
      <c r="F9" s="698"/>
      <c r="G9" s="698"/>
      <c r="H9" s="32"/>
      <c r="I9" s="32"/>
      <c r="J9" s="46"/>
      <c r="K9" s="30" t="s">
        <v>72</v>
      </c>
      <c r="L9" s="48">
        <f>N3+O3</f>
        <v>3281713.2701861328</v>
      </c>
      <c r="M9" s="48"/>
    </row>
    <row r="10" spans="2:12" ht="18.75" customHeight="1">
      <c r="B10" s="31"/>
      <c r="C10" s="697" t="s">
        <v>73</v>
      </c>
      <c r="D10" s="697"/>
      <c r="E10" s="698" t="s">
        <v>74</v>
      </c>
      <c r="F10" s="698"/>
      <c r="G10" s="698"/>
      <c r="H10" s="32"/>
      <c r="I10" s="32"/>
      <c r="J10" s="46"/>
      <c r="K10" s="30" t="s">
        <v>75</v>
      </c>
      <c r="L10" s="48">
        <f>O3+M3</f>
        <v>3183986.8752333336</v>
      </c>
    </row>
    <row r="11" spans="2:12" ht="18.75" customHeight="1">
      <c r="B11" s="31"/>
      <c r="C11" s="697" t="s">
        <v>60</v>
      </c>
      <c r="D11" s="697"/>
      <c r="E11" s="698" t="s">
        <v>76</v>
      </c>
      <c r="F11" s="698"/>
      <c r="G11" s="698"/>
      <c r="H11" s="32"/>
      <c r="I11" s="49" t="s">
        <v>77</v>
      </c>
      <c r="J11" s="37"/>
      <c r="K11" s="30" t="s">
        <v>78</v>
      </c>
      <c r="L11" s="48">
        <f>M3+M3</f>
        <v>3839371</v>
      </c>
    </row>
    <row r="12" spans="2:12" ht="18.75" customHeight="1">
      <c r="B12" s="31"/>
      <c r="C12" s="32"/>
      <c r="D12" s="35" t="s">
        <v>79</v>
      </c>
      <c r="E12" s="699"/>
      <c r="F12" s="699"/>
      <c r="G12" s="699"/>
      <c r="H12" s="35" t="s">
        <v>80</v>
      </c>
      <c r="I12" s="50"/>
      <c r="J12" s="51"/>
      <c r="K12" s="52" t="s">
        <v>81</v>
      </c>
      <c r="L12" s="48">
        <f>O3*2</f>
        <v>2528602.7504666667</v>
      </c>
    </row>
    <row r="13" spans="2:10" ht="18.75" customHeight="1">
      <c r="B13" s="31"/>
      <c r="C13" s="32"/>
      <c r="D13" s="53" t="s">
        <v>82</v>
      </c>
      <c r="E13" s="699" t="s">
        <v>83</v>
      </c>
      <c r="F13" s="699"/>
      <c r="G13" s="32"/>
      <c r="H13" s="35" t="s">
        <v>84</v>
      </c>
      <c r="I13" s="54"/>
      <c r="J13" s="55"/>
    </row>
    <row r="14" spans="2:10" ht="18.75" customHeight="1">
      <c r="B14" s="31"/>
      <c r="C14" s="32"/>
      <c r="D14" s="26" t="s">
        <v>85</v>
      </c>
      <c r="E14" s="701"/>
      <c r="F14" s="701"/>
      <c r="G14" s="32"/>
      <c r="H14" s="35" t="s">
        <v>86</v>
      </c>
      <c r="I14" s="54"/>
      <c r="J14" s="55"/>
    </row>
    <row r="15" spans="2:10" ht="18.75" customHeight="1" thickBot="1">
      <c r="B15" s="31"/>
      <c r="C15" s="32"/>
      <c r="D15" s="26" t="s">
        <v>87</v>
      </c>
      <c r="E15" s="700"/>
      <c r="F15" s="700"/>
      <c r="G15" s="32"/>
      <c r="H15" s="35" t="s">
        <v>88</v>
      </c>
      <c r="I15" s="56">
        <f>SUM(I12:I14)</f>
        <v>0</v>
      </c>
      <c r="J15" s="51"/>
    </row>
    <row r="16" spans="2:10" ht="18.75" customHeight="1">
      <c r="B16" s="31"/>
      <c r="C16" s="33"/>
      <c r="D16" s="33"/>
      <c r="E16" s="33"/>
      <c r="F16" s="57"/>
      <c r="G16" s="32"/>
      <c r="H16" s="35" t="s">
        <v>89</v>
      </c>
      <c r="I16" s="58">
        <f>I15*15%</f>
        <v>0</v>
      </c>
      <c r="J16" s="59"/>
    </row>
    <row r="17" spans="2:10" ht="18.75" customHeight="1">
      <c r="B17" s="31"/>
      <c r="C17" s="32"/>
      <c r="D17" s="705" t="s">
        <v>112</v>
      </c>
      <c r="E17" s="705"/>
      <c r="F17" s="705"/>
      <c r="G17" s="32"/>
      <c r="H17" s="35" t="s">
        <v>90</v>
      </c>
      <c r="I17" s="50">
        <f>SUM(I15:I16)</f>
        <v>0</v>
      </c>
      <c r="J17" s="51"/>
    </row>
    <row r="18" spans="2:10" ht="18.75" customHeight="1">
      <c r="B18" s="31"/>
      <c r="C18" s="60"/>
      <c r="D18" s="705"/>
      <c r="E18" s="705"/>
      <c r="F18" s="705"/>
      <c r="G18" s="26"/>
      <c r="H18" s="32"/>
      <c r="I18" s="32"/>
      <c r="J18" s="46"/>
    </row>
    <row r="19" spans="2:10" ht="18.75" customHeight="1">
      <c r="B19" s="31"/>
      <c r="C19" s="32"/>
      <c r="D19" s="705"/>
      <c r="E19" s="705"/>
      <c r="F19" s="705"/>
      <c r="G19" s="144" t="e">
        <f>Work_Exc_Todate</f>
        <v>#REF!</v>
      </c>
      <c r="H19" s="32"/>
      <c r="I19" s="32"/>
      <c r="J19" s="46"/>
    </row>
    <row r="20" spans="2:10" ht="18.75" customHeight="1">
      <c r="B20" s="31"/>
      <c r="D20" s="61"/>
      <c r="E20" s="61"/>
      <c r="F20" s="61"/>
      <c r="G20" s="711" t="s">
        <v>130</v>
      </c>
      <c r="H20" s="711"/>
      <c r="I20" s="62" t="s">
        <v>91</v>
      </c>
      <c r="J20" s="63"/>
    </row>
    <row r="21" spans="2:10" ht="18.75" customHeight="1">
      <c r="B21" s="31"/>
      <c r="C21" s="706" t="s">
        <v>113</v>
      </c>
      <c r="D21" s="706"/>
      <c r="E21" s="706"/>
      <c r="F21" s="706"/>
      <c r="G21" s="711"/>
      <c r="H21" s="711"/>
      <c r="I21" s="64" t="e">
        <f>'Block Summary'!E18</f>
        <v>#REF!</v>
      </c>
      <c r="J21" s="65"/>
    </row>
    <row r="22" spans="2:10" ht="45">
      <c r="B22" s="31"/>
      <c r="C22" s="62" t="s">
        <v>92</v>
      </c>
      <c r="D22" s="62" t="s">
        <v>93</v>
      </c>
      <c r="E22" s="62" t="s">
        <v>94</v>
      </c>
      <c r="F22" s="62" t="s">
        <v>95</v>
      </c>
      <c r="G22" s="32"/>
      <c r="H22" s="66" t="s">
        <v>96</v>
      </c>
      <c r="I22" s="67"/>
      <c r="J22" s="68"/>
    </row>
    <row r="23" spans="2:10" ht="24.75" customHeight="1">
      <c r="B23" s="31"/>
      <c r="C23" s="69" t="s">
        <v>126</v>
      </c>
      <c r="D23" s="70"/>
      <c r="E23" s="71"/>
      <c r="F23" s="72"/>
      <c r="G23" s="35" t="s">
        <v>97</v>
      </c>
      <c r="H23" s="73">
        <f>Total_Prev_Adv</f>
        <v>0</v>
      </c>
      <c r="I23" s="74"/>
      <c r="J23" s="75"/>
    </row>
    <row r="24" spans="2:14" ht="24.75" customHeight="1">
      <c r="B24" s="31"/>
      <c r="C24" s="69" t="s">
        <v>127</v>
      </c>
      <c r="D24" s="70"/>
      <c r="E24" s="71"/>
      <c r="F24" s="72"/>
      <c r="G24" s="35" t="s">
        <v>98</v>
      </c>
      <c r="H24" s="76"/>
      <c r="I24" s="74"/>
      <c r="J24" s="75"/>
      <c r="K24" s="146">
        <v>1</v>
      </c>
      <c r="L24" s="146">
        <v>2</v>
      </c>
      <c r="M24" s="146">
        <v>3</v>
      </c>
      <c r="N24" s="146">
        <v>4</v>
      </c>
    </row>
    <row r="25" spans="2:14" ht="24.75" customHeight="1" thickBot="1">
      <c r="B25" s="31"/>
      <c r="C25" s="138" t="s">
        <v>128</v>
      </c>
      <c r="D25" s="139"/>
      <c r="E25" s="140"/>
      <c r="F25" s="141"/>
      <c r="G25" s="35" t="s">
        <v>131</v>
      </c>
      <c r="H25" s="76" t="e">
        <f>ROUND(Work_Exc_Todate*5%,2)</f>
        <v>#REF!</v>
      </c>
      <c r="I25" s="74"/>
      <c r="J25" s="75"/>
      <c r="K25" s="145">
        <v>18591.84</v>
      </c>
      <c r="L25" s="145">
        <v>25680.24</v>
      </c>
      <c r="M25" s="145">
        <v>32664.12</v>
      </c>
      <c r="N25" s="147">
        <v>39565.72</v>
      </c>
    </row>
    <row r="26" spans="2:10" ht="24.75" customHeight="1">
      <c r="B26" s="31"/>
      <c r="C26" s="142">
        <v>1</v>
      </c>
      <c r="D26" s="70"/>
      <c r="E26" s="71"/>
      <c r="F26" s="143"/>
      <c r="G26" s="35" t="s">
        <v>99</v>
      </c>
      <c r="H26" s="76"/>
      <c r="I26" s="74"/>
      <c r="J26" s="75"/>
    </row>
    <row r="27" spans="2:10" ht="24.75" customHeight="1">
      <c r="B27" s="31"/>
      <c r="C27" s="69">
        <f>C26+1</f>
        <v>2</v>
      </c>
      <c r="D27" s="77"/>
      <c r="E27" s="71"/>
      <c r="F27" s="72"/>
      <c r="G27" s="35" t="s">
        <v>132</v>
      </c>
      <c r="H27" s="76" t="e">
        <f>ROUND(Work_Exc_Todate*20%,2)</f>
        <v>#REF!</v>
      </c>
      <c r="I27" s="74"/>
      <c r="J27" s="75"/>
    </row>
    <row r="28" spans="2:10" ht="24.75" customHeight="1">
      <c r="B28" s="31"/>
      <c r="C28" s="69">
        <f aca="true" t="shared" si="0" ref="C28:C33">C27+1</f>
        <v>3</v>
      </c>
      <c r="D28" s="78"/>
      <c r="E28" s="72"/>
      <c r="F28" s="72"/>
      <c r="G28" s="35"/>
      <c r="H28" s="76"/>
      <c r="I28" s="74"/>
      <c r="J28" s="75"/>
    </row>
    <row r="29" spans="2:10" ht="24.75" customHeight="1">
      <c r="B29" s="31"/>
      <c r="C29" s="69">
        <f t="shared" si="0"/>
        <v>4</v>
      </c>
      <c r="D29" s="69"/>
      <c r="E29" s="72"/>
      <c r="F29" s="72"/>
      <c r="G29" s="35" t="s">
        <v>100</v>
      </c>
      <c r="H29" s="79" t="e">
        <f>SUM(H23:H28)</f>
        <v>#REF!</v>
      </c>
      <c r="I29" s="71" t="e">
        <f>Total_DDT</f>
        <v>#REF!</v>
      </c>
      <c r="J29" s="80"/>
    </row>
    <row r="30" spans="2:10" ht="24.75" customHeight="1">
      <c r="B30" s="31"/>
      <c r="C30" s="69">
        <f t="shared" si="0"/>
        <v>5</v>
      </c>
      <c r="D30" s="69"/>
      <c r="E30" s="72"/>
      <c r="F30" s="72"/>
      <c r="G30" s="81" t="s">
        <v>101</v>
      </c>
      <c r="H30" s="82"/>
      <c r="I30" s="83" t="e">
        <f>Work_Exc_Todate-$I$29</f>
        <v>#REF!</v>
      </c>
      <c r="J30" s="84"/>
    </row>
    <row r="31" spans="2:10" ht="24.75" customHeight="1">
      <c r="B31" s="31"/>
      <c r="C31" s="69">
        <f t="shared" si="0"/>
        <v>6</v>
      </c>
      <c r="D31" s="69"/>
      <c r="E31" s="72"/>
      <c r="F31" s="72"/>
      <c r="G31" s="35" t="s">
        <v>133</v>
      </c>
      <c r="H31" s="81" t="s">
        <v>62</v>
      </c>
      <c r="I31" s="87" t="e">
        <f>ROUND((Work_Exc_Todate-Advance_Repay)*15%,2)</f>
        <v>#REF!</v>
      </c>
      <c r="J31" s="84"/>
    </row>
    <row r="32" spans="2:10" ht="24.75" customHeight="1">
      <c r="B32" s="31"/>
      <c r="C32" s="69">
        <f t="shared" si="0"/>
        <v>7</v>
      </c>
      <c r="D32" s="69"/>
      <c r="E32" s="72"/>
      <c r="F32" s="72"/>
      <c r="G32" s="35"/>
      <c r="H32" s="81" t="s">
        <v>103</v>
      </c>
      <c r="I32" s="148">
        <f>-1*Total_Prev_Vate</f>
        <v>0</v>
      </c>
      <c r="J32" s="84"/>
    </row>
    <row r="33" spans="2:11" ht="24.75" customHeight="1" thickBot="1">
      <c r="B33" s="31"/>
      <c r="C33" s="85">
        <f t="shared" si="0"/>
        <v>8</v>
      </c>
      <c r="D33" s="85"/>
      <c r="E33" s="86"/>
      <c r="F33" s="86"/>
      <c r="G33" s="35"/>
      <c r="H33" s="81" t="s">
        <v>104</v>
      </c>
      <c r="I33" s="89" t="e">
        <f>SUM(I31:I32)</f>
        <v>#REF!</v>
      </c>
      <c r="J33" s="84"/>
      <c r="K33" s="91" t="e">
        <f>ROUND((Net_Sum_Cont+H25-N25)*15%,2)</f>
        <v>#REF!</v>
      </c>
    </row>
    <row r="34" spans="2:10" ht="24.75" customHeight="1" thickBot="1" thickTop="1">
      <c r="B34" s="31"/>
      <c r="C34" s="708" t="s">
        <v>102</v>
      </c>
      <c r="D34" s="709"/>
      <c r="E34" s="88">
        <f>SUM(E23:E33)</f>
        <v>0</v>
      </c>
      <c r="F34" s="88">
        <f>SUM(F26:F33)</f>
        <v>0</v>
      </c>
      <c r="G34" s="702" t="s">
        <v>105</v>
      </c>
      <c r="H34" s="703"/>
      <c r="I34" s="92" t="e">
        <f>Net_Sum_Cont+I33</f>
        <v>#REF!</v>
      </c>
      <c r="J34" s="93"/>
    </row>
    <row r="35" spans="2:11" ht="18.75" customHeight="1" thickTop="1">
      <c r="B35" s="31"/>
      <c r="C35" s="90"/>
      <c r="D35" s="90"/>
      <c r="E35" s="90"/>
      <c r="F35" s="32"/>
      <c r="G35" s="47" t="s">
        <v>106</v>
      </c>
      <c r="H35" s="47"/>
      <c r="I35" s="47"/>
      <c r="J35" s="41"/>
      <c r="K35" s="94"/>
    </row>
    <row r="36" spans="2:10" ht="18.75" customHeight="1">
      <c r="B36" s="31"/>
      <c r="C36" s="90"/>
      <c r="D36" s="90"/>
      <c r="E36" s="90"/>
      <c r="F36" s="32"/>
      <c r="G36" s="710"/>
      <c r="H36" s="710"/>
      <c r="I36" s="710"/>
      <c r="J36" s="95"/>
    </row>
    <row r="37" spans="2:11" ht="18.75" customHeight="1">
      <c r="B37" s="31"/>
      <c r="C37" s="707"/>
      <c r="D37" s="707"/>
      <c r="E37" s="90"/>
      <c r="F37" s="32"/>
      <c r="G37" s="710"/>
      <c r="H37" s="710"/>
      <c r="I37" s="710"/>
      <c r="J37" s="95"/>
      <c r="K37" s="96"/>
    </row>
    <row r="38" spans="2:10" ht="18.75" customHeight="1">
      <c r="B38" s="31"/>
      <c r="C38" s="32"/>
      <c r="D38" s="32"/>
      <c r="E38" s="32"/>
      <c r="F38" s="32"/>
      <c r="G38" s="35"/>
      <c r="H38" s="97"/>
      <c r="I38" s="97"/>
      <c r="J38" s="37"/>
    </row>
    <row r="39" spans="2:10" ht="18.75" customHeight="1">
      <c r="B39" s="31"/>
      <c r="C39" s="32"/>
      <c r="D39" s="32"/>
      <c r="E39" s="32"/>
      <c r="F39" s="32"/>
      <c r="G39" s="47"/>
      <c r="H39" s="47"/>
      <c r="I39" s="97"/>
      <c r="J39" s="37"/>
    </row>
    <row r="40" spans="2:10" ht="18.75" customHeight="1">
      <c r="B40" s="31"/>
      <c r="C40" s="32"/>
      <c r="D40" s="32"/>
      <c r="E40" s="32"/>
      <c r="F40" s="32"/>
      <c r="G40" s="35" t="s">
        <v>107</v>
      </c>
      <c r="H40" s="698"/>
      <c r="I40" s="698"/>
      <c r="J40" s="98"/>
    </row>
    <row r="41" spans="2:10" ht="18.75" customHeight="1">
      <c r="B41" s="31"/>
      <c r="C41" s="32"/>
      <c r="D41" s="32"/>
      <c r="E41" s="32"/>
      <c r="F41" s="32"/>
      <c r="G41" s="35" t="s">
        <v>108</v>
      </c>
      <c r="H41" s="97"/>
      <c r="I41" s="97"/>
      <c r="J41" s="37"/>
    </row>
    <row r="42" spans="2:10" ht="18.75" customHeight="1">
      <c r="B42" s="31"/>
      <c r="C42" s="32"/>
      <c r="D42" s="32"/>
      <c r="E42" s="32"/>
      <c r="F42" s="32"/>
      <c r="G42" s="97"/>
      <c r="H42" s="97"/>
      <c r="I42" s="97"/>
      <c r="J42" s="37"/>
    </row>
    <row r="43" spans="2:10" ht="18.75" customHeight="1">
      <c r="B43" s="31"/>
      <c r="C43" s="32"/>
      <c r="D43" s="32"/>
      <c r="E43" s="32"/>
      <c r="F43" s="32"/>
      <c r="G43" s="97"/>
      <c r="H43" s="97"/>
      <c r="I43" s="97"/>
      <c r="J43" s="37"/>
    </row>
    <row r="44" spans="2:10" ht="18.75" customHeight="1">
      <c r="B44" s="31"/>
      <c r="C44" s="32"/>
      <c r="D44" s="32"/>
      <c r="E44" s="32"/>
      <c r="F44" s="32"/>
      <c r="G44" s="97"/>
      <c r="H44" s="97"/>
      <c r="I44" s="97"/>
      <c r="J44" s="37"/>
    </row>
    <row r="45" spans="2:11" ht="18.75" customHeight="1">
      <c r="B45" s="31"/>
      <c r="C45" s="100"/>
      <c r="D45" s="32"/>
      <c r="E45" s="32"/>
      <c r="F45" s="32"/>
      <c r="G45" s="97"/>
      <c r="H45" s="97"/>
      <c r="I45" s="97"/>
      <c r="J45" s="37"/>
      <c r="K45" s="99"/>
    </row>
    <row r="46" spans="2:11" ht="18.75" customHeight="1">
      <c r="B46" s="31"/>
      <c r="C46" s="101"/>
      <c r="D46" s="102" t="s">
        <v>109</v>
      </c>
      <c r="E46" s="40"/>
      <c r="F46" s="40"/>
      <c r="G46" s="102" t="s">
        <v>110</v>
      </c>
      <c r="H46" s="103"/>
      <c r="I46" s="104"/>
      <c r="J46" s="41"/>
      <c r="K46" s="99"/>
    </row>
    <row r="47" spans="2:10" ht="15">
      <c r="B47" s="31"/>
      <c r="C47" s="32"/>
      <c r="D47" s="100"/>
      <c r="E47" s="704" t="s">
        <v>108</v>
      </c>
      <c r="F47" s="704"/>
      <c r="G47" s="101"/>
      <c r="H47" s="704" t="s">
        <v>108</v>
      </c>
      <c r="I47" s="704"/>
      <c r="J47" s="37"/>
    </row>
    <row r="48" spans="2:10" ht="15.75" thickBot="1">
      <c r="B48" s="105"/>
      <c r="C48" s="106"/>
      <c r="D48" s="106"/>
      <c r="E48" s="106"/>
      <c r="F48" s="106"/>
      <c r="G48" s="107"/>
      <c r="H48" s="107"/>
      <c r="I48" s="107"/>
      <c r="J48" s="108"/>
    </row>
    <row r="49" ht="15.75" thickTop="1"/>
  </sheetData>
  <sheetProtection/>
  <mergeCells count="22">
    <mergeCell ref="G34:H34"/>
    <mergeCell ref="H47:I47"/>
    <mergeCell ref="D17:F19"/>
    <mergeCell ref="C21:F21"/>
    <mergeCell ref="H40:I40"/>
    <mergeCell ref="C37:D37"/>
    <mergeCell ref="C34:D34"/>
    <mergeCell ref="E47:F47"/>
    <mergeCell ref="G36:I37"/>
    <mergeCell ref="G20:H21"/>
    <mergeCell ref="E13:F13"/>
    <mergeCell ref="E9:G9"/>
    <mergeCell ref="E10:G10"/>
    <mergeCell ref="E15:F15"/>
    <mergeCell ref="E11:G11"/>
    <mergeCell ref="E14:F14"/>
    <mergeCell ref="D6:F6"/>
    <mergeCell ref="C9:D9"/>
    <mergeCell ref="C10:D10"/>
    <mergeCell ref="C11:D11"/>
    <mergeCell ref="E8:G8"/>
    <mergeCell ref="E12:G12"/>
  </mergeCells>
  <printOptions horizontalCentered="1"/>
  <pageMargins left="0.25" right="0.25" top="0.75" bottom="0.75" header="0.3" footer="0.3"/>
  <pageSetup horizontalDpi="600" verticalDpi="600" orientation="portrait" paperSize="9" scale="70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F0"/>
  </sheetPr>
  <dimension ref="B1:E36"/>
  <sheetViews>
    <sheetView showZeros="0" view="pageBreakPreview" zoomScale="85" zoomScaleSheetLayoutView="85" zoomScalePageLayoutView="0" workbookViewId="0" topLeftCell="A1">
      <selection activeCell="I14" sqref="I14"/>
    </sheetView>
  </sheetViews>
  <sheetFormatPr defaultColWidth="8.00390625" defaultRowHeight="12.75"/>
  <cols>
    <col min="1" max="1" width="13.421875" style="116" customWidth="1"/>
    <col min="2" max="2" width="8.00390625" style="134" bestFit="1" customWidth="1"/>
    <col min="3" max="3" width="72.7109375" style="135" customWidth="1"/>
    <col min="4" max="4" width="11.00390625" style="116" customWidth="1"/>
    <col min="5" max="5" width="18.57421875" style="116" customWidth="1"/>
    <col min="6" max="255" width="9.140625" style="116" customWidth="1"/>
    <col min="256" max="16384" width="8.00390625" style="116" bestFit="1" customWidth="1"/>
  </cols>
  <sheetData>
    <row r="1" spans="2:5" s="112" customFormat="1" ht="20.25" customHeight="1">
      <c r="B1" s="712" t="s">
        <v>124</v>
      </c>
      <c r="C1" s="713"/>
      <c r="D1" s="713"/>
      <c r="E1" s="714"/>
    </row>
    <row r="2" spans="2:5" s="112" customFormat="1" ht="4.5" customHeight="1">
      <c r="B2" s="113"/>
      <c r="C2" s="113"/>
      <c r="D2" s="113"/>
      <c r="E2" s="113"/>
    </row>
    <row r="3" spans="2:5" s="112" customFormat="1" ht="20.25" customHeight="1">
      <c r="B3" s="712" t="s">
        <v>125</v>
      </c>
      <c r="C3" s="713"/>
      <c r="D3" s="713"/>
      <c r="E3" s="714"/>
    </row>
    <row r="4" spans="2:5" s="114" customFormat="1" ht="4.5" customHeight="1">
      <c r="B4" s="720"/>
      <c r="C4" s="720"/>
      <c r="D4" s="720"/>
      <c r="E4" s="720"/>
    </row>
    <row r="5" spans="2:5" ht="18">
      <c r="B5" s="115"/>
      <c r="C5" s="110" t="s">
        <v>123</v>
      </c>
      <c r="D5" s="716" t="str">
        <f>'Pay-Cirteficate'!G6</f>
        <v>1 to 5</v>
      </c>
      <c r="E5" s="717"/>
    </row>
    <row r="6" spans="2:5" ht="18">
      <c r="B6" s="117"/>
      <c r="C6" s="111" t="s">
        <v>0</v>
      </c>
      <c r="D6" s="718">
        <f ca="1">TODAY()</f>
        <v>45055</v>
      </c>
      <c r="E6" s="719"/>
    </row>
    <row r="8" spans="2:5" s="118" customFormat="1" ht="51" customHeight="1">
      <c r="B8" s="715" t="s">
        <v>115</v>
      </c>
      <c r="C8" s="715"/>
      <c r="D8" s="715"/>
      <c r="E8" s="715"/>
    </row>
    <row r="9" spans="2:5" s="118" customFormat="1" ht="20.25">
      <c r="B9" s="119"/>
      <c r="C9" s="120"/>
      <c r="D9" s="120"/>
      <c r="E9" s="121"/>
    </row>
    <row r="10" spans="2:5" s="126" customFormat="1" ht="18">
      <c r="B10" s="122"/>
      <c r="C10" s="123" t="s">
        <v>116</v>
      </c>
      <c r="D10" s="124" t="s">
        <v>117</v>
      </c>
      <c r="E10" s="125" t="s">
        <v>118</v>
      </c>
    </row>
    <row r="11" spans="2:5" s="129" customFormat="1" ht="18">
      <c r="B11" s="122"/>
      <c r="C11" s="127"/>
      <c r="D11" s="124"/>
      <c r="E11" s="128"/>
    </row>
    <row r="12" spans="2:5" s="129" customFormat="1" ht="24.75" customHeight="1">
      <c r="B12" s="130">
        <v>1</v>
      </c>
      <c r="C12" s="127" t="s">
        <v>120</v>
      </c>
      <c r="D12" s="124" t="s">
        <v>61</v>
      </c>
      <c r="E12" s="131" t="e">
        <f>#REF!</f>
        <v>#REF!</v>
      </c>
    </row>
    <row r="13" spans="2:5" s="129" customFormat="1" ht="4.5" customHeight="1">
      <c r="B13" s="130"/>
      <c r="C13" s="127"/>
      <c r="D13" s="124"/>
      <c r="E13" s="128"/>
    </row>
    <row r="14" spans="2:5" s="129" customFormat="1" ht="24.75" customHeight="1">
      <c r="B14" s="130">
        <v>2</v>
      </c>
      <c r="C14" s="127" t="s">
        <v>121</v>
      </c>
      <c r="D14" s="124" t="s">
        <v>61</v>
      </c>
      <c r="E14" s="131"/>
    </row>
    <row r="15" spans="2:5" s="129" customFormat="1" ht="4.5" customHeight="1">
      <c r="B15" s="130"/>
      <c r="C15" s="127"/>
      <c r="D15" s="124"/>
      <c r="E15" s="128"/>
    </row>
    <row r="16" spans="2:5" s="129" customFormat="1" ht="24.75" customHeight="1">
      <c r="B16" s="130">
        <v>3</v>
      </c>
      <c r="C16" s="127" t="s">
        <v>122</v>
      </c>
      <c r="D16" s="124" t="s">
        <v>61</v>
      </c>
      <c r="E16" s="131"/>
    </row>
    <row r="17" spans="2:5" s="129" customFormat="1" ht="7.5" customHeight="1">
      <c r="B17" s="122"/>
      <c r="C17" s="127"/>
      <c r="D17" s="124"/>
      <c r="E17" s="128"/>
    </row>
    <row r="18" spans="2:5" s="129" customFormat="1" ht="24.75" customHeight="1" thickBot="1">
      <c r="B18" s="122"/>
      <c r="C18" s="132" t="s">
        <v>119</v>
      </c>
      <c r="D18" s="124" t="s">
        <v>61</v>
      </c>
      <c r="E18" s="133" t="e">
        <f>SUM(E12:E17)</f>
        <v>#REF!</v>
      </c>
    </row>
    <row r="19" spans="2:5" s="129" customFormat="1" ht="24.75" customHeight="1" thickTop="1">
      <c r="B19" s="122"/>
      <c r="C19" s="132"/>
      <c r="D19" s="124"/>
      <c r="E19" s="128"/>
    </row>
    <row r="20" spans="2:5" s="129" customFormat="1" ht="24.75" customHeight="1">
      <c r="B20" s="122"/>
      <c r="C20" s="132"/>
      <c r="D20" s="124"/>
      <c r="E20" s="128"/>
    </row>
    <row r="21" spans="2:5" s="129" customFormat="1" ht="24.75" customHeight="1">
      <c r="B21" s="122"/>
      <c r="C21" s="132"/>
      <c r="D21" s="124"/>
      <c r="E21" s="128"/>
    </row>
    <row r="22" spans="2:5" s="129" customFormat="1" ht="24.75" customHeight="1">
      <c r="B22" s="122"/>
      <c r="C22" s="132"/>
      <c r="D22" s="124"/>
      <c r="E22" s="128"/>
    </row>
    <row r="23" spans="2:5" s="129" customFormat="1" ht="24.75" customHeight="1">
      <c r="B23" s="122"/>
      <c r="C23" s="132"/>
      <c r="D23" s="124"/>
      <c r="E23" s="128"/>
    </row>
    <row r="24" spans="2:5" s="129" customFormat="1" ht="24.75" customHeight="1">
      <c r="B24" s="122"/>
      <c r="C24" s="132"/>
      <c r="D24" s="124"/>
      <c r="E24" s="128"/>
    </row>
    <row r="25" spans="2:5" s="129" customFormat="1" ht="24.75" customHeight="1">
      <c r="B25" s="122"/>
      <c r="C25" s="132"/>
      <c r="D25" s="124"/>
      <c r="E25" s="128"/>
    </row>
    <row r="26" spans="2:5" s="129" customFormat="1" ht="24.75" customHeight="1">
      <c r="B26" s="122"/>
      <c r="C26" s="132"/>
      <c r="D26" s="124"/>
      <c r="E26" s="128"/>
    </row>
    <row r="27" spans="2:5" s="129" customFormat="1" ht="24.75" customHeight="1">
      <c r="B27" s="122"/>
      <c r="C27" s="132"/>
      <c r="D27" s="124"/>
      <c r="E27" s="128"/>
    </row>
    <row r="28" spans="2:5" s="129" customFormat="1" ht="24.75" customHeight="1">
      <c r="B28" s="122"/>
      <c r="C28" s="132"/>
      <c r="D28" s="124"/>
      <c r="E28" s="128"/>
    </row>
    <row r="29" spans="2:5" s="129" customFormat="1" ht="24.75" customHeight="1">
      <c r="B29" s="122"/>
      <c r="C29" s="132"/>
      <c r="D29" s="124"/>
      <c r="E29" s="128"/>
    </row>
    <row r="30" spans="2:5" s="129" customFormat="1" ht="24.75" customHeight="1">
      <c r="B30" s="122"/>
      <c r="C30" s="132"/>
      <c r="D30" s="124"/>
      <c r="E30" s="128"/>
    </row>
    <row r="31" spans="2:5" s="129" customFormat="1" ht="24.75" customHeight="1">
      <c r="B31" s="122"/>
      <c r="C31" s="132"/>
      <c r="D31" s="124"/>
      <c r="E31" s="128"/>
    </row>
    <row r="32" spans="2:5" s="129" customFormat="1" ht="24.75" customHeight="1">
      <c r="B32" s="122"/>
      <c r="C32" s="132"/>
      <c r="D32" s="124"/>
      <c r="E32" s="128"/>
    </row>
    <row r="33" spans="2:5" s="129" customFormat="1" ht="24.75" customHeight="1">
      <c r="B33" s="122"/>
      <c r="C33" s="132"/>
      <c r="D33" s="124"/>
      <c r="E33" s="128"/>
    </row>
    <row r="34" spans="2:5" s="129" customFormat="1" ht="24.75" customHeight="1">
      <c r="B34" s="122"/>
      <c r="C34" s="132"/>
      <c r="D34" s="124"/>
      <c r="E34" s="128"/>
    </row>
    <row r="35" spans="2:5" s="129" customFormat="1" ht="24.75" customHeight="1">
      <c r="B35" s="122"/>
      <c r="C35" s="132"/>
      <c r="D35" s="124"/>
      <c r="E35" s="128"/>
    </row>
    <row r="36" spans="2:5" s="129" customFormat="1" ht="24.75" customHeight="1">
      <c r="B36" s="122"/>
      <c r="C36" s="132"/>
      <c r="D36" s="124"/>
      <c r="E36" s="128"/>
    </row>
  </sheetData>
  <sheetProtection/>
  <mergeCells count="6">
    <mergeCell ref="B1:E1"/>
    <mergeCell ref="B8:E8"/>
    <mergeCell ref="D5:E5"/>
    <mergeCell ref="D6:E6"/>
    <mergeCell ref="B4:E4"/>
    <mergeCell ref="B3:E3"/>
  </mergeCells>
  <printOptions/>
  <pageMargins left="0.7" right="0.7" top="1.02" bottom="0.75" header="0.3" footer="0.3"/>
  <pageSetup horizontalDpi="300" verticalDpi="300" orientation="portrait" paperSize="9" scale="88" r:id="rId2"/>
  <headerFooter alignWithMargins="0">
    <oddHeader>&amp;C&amp;"-,Bold"&amp;20AAHPDO -Nifas silk - Lafto Subcity Construction of  cost efficent apartements  Jemmo II Site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rgb="FFC00000"/>
    <pageSetUpPr fitToPage="1"/>
  </sheetPr>
  <dimension ref="B1:Q3404"/>
  <sheetViews>
    <sheetView showGridLines="0" tabSelected="1" view="pageBreakPreview" zoomScale="78" zoomScaleNormal="78" zoomScaleSheetLayoutView="78" zoomScalePageLayoutView="0" workbookViewId="0" topLeftCell="A103">
      <selection activeCell="F113" sqref="F113"/>
    </sheetView>
  </sheetViews>
  <sheetFormatPr defaultColWidth="9.140625" defaultRowHeight="12.75"/>
  <cols>
    <col min="1" max="1" width="9.140625" style="299" customWidth="1"/>
    <col min="2" max="2" width="2.28125" style="299" customWidth="1"/>
    <col min="3" max="3" width="9.421875" style="300" customWidth="1"/>
    <col min="4" max="4" width="83.421875" style="301" customWidth="1"/>
    <col min="5" max="5" width="9.7109375" style="302" customWidth="1"/>
    <col min="6" max="6" width="13.57421875" style="305" customWidth="1"/>
    <col min="7" max="7" width="16.7109375" style="303" customWidth="1"/>
    <col min="8" max="8" width="23.7109375" style="304" bestFit="1" customWidth="1"/>
    <col min="9" max="9" width="2.28125" style="299" customWidth="1"/>
    <col min="10" max="11" width="9.140625" style="299" customWidth="1"/>
    <col min="12" max="12" width="12.28125" style="299" bestFit="1" customWidth="1"/>
    <col min="13" max="16384" width="9.140625" style="299" customWidth="1"/>
  </cols>
  <sheetData>
    <row r="1" ht="38.25" customHeight="1" thickBot="1">
      <c r="C1" s="418"/>
    </row>
    <row r="2" spans="3:9" s="298" customFormat="1" ht="17.25" thickTop="1">
      <c r="C2" s="461"/>
      <c r="D2" s="462"/>
      <c r="E2" s="463"/>
      <c r="F2" s="464"/>
      <c r="G2" s="465"/>
      <c r="H2" s="466"/>
      <c r="I2" s="313"/>
    </row>
    <row r="3" spans="3:9" s="298" customFormat="1" ht="16.5">
      <c r="C3" s="467"/>
      <c r="D3" s="309"/>
      <c r="E3" s="310"/>
      <c r="F3" s="311"/>
      <c r="G3" s="312"/>
      <c r="H3" s="468"/>
      <c r="I3" s="313"/>
    </row>
    <row r="4" spans="3:9" s="298" customFormat="1" ht="16.5">
      <c r="C4" s="467"/>
      <c r="D4" s="309"/>
      <c r="E4" s="310"/>
      <c r="F4" s="311"/>
      <c r="G4" s="312"/>
      <c r="H4" s="468"/>
      <c r="I4" s="313"/>
    </row>
    <row r="5" spans="3:9" s="298" customFormat="1" ht="24.75">
      <c r="C5" s="731" t="s">
        <v>404</v>
      </c>
      <c r="D5" s="732"/>
      <c r="E5" s="732"/>
      <c r="F5" s="732"/>
      <c r="G5" s="732"/>
      <c r="H5" s="733"/>
      <c r="I5" s="313"/>
    </row>
    <row r="6" spans="3:9" s="298" customFormat="1" ht="24.75">
      <c r="C6" s="483"/>
      <c r="D6" s="484"/>
      <c r="E6" s="484"/>
      <c r="F6" s="485"/>
      <c r="G6" s="486"/>
      <c r="H6" s="487"/>
      <c r="I6" s="313"/>
    </row>
    <row r="7" spans="3:9" s="298" customFormat="1" ht="24.75">
      <c r="C7" s="731" t="s">
        <v>204</v>
      </c>
      <c r="D7" s="732"/>
      <c r="E7" s="732"/>
      <c r="F7" s="732"/>
      <c r="G7" s="732"/>
      <c r="H7" s="733"/>
      <c r="I7" s="313"/>
    </row>
    <row r="8" spans="3:9" s="298" customFormat="1" ht="24.75">
      <c r="C8" s="483"/>
      <c r="D8" s="484"/>
      <c r="E8" s="484"/>
      <c r="F8" s="485"/>
      <c r="G8" s="486"/>
      <c r="H8" s="487"/>
      <c r="I8" s="313"/>
    </row>
    <row r="9" spans="3:9" s="298" customFormat="1" ht="36.75" customHeight="1">
      <c r="C9" s="734" t="s">
        <v>218</v>
      </c>
      <c r="D9" s="732"/>
      <c r="E9" s="732"/>
      <c r="F9" s="732"/>
      <c r="G9" s="732"/>
      <c r="H9" s="733"/>
      <c r="I9" s="313"/>
    </row>
    <row r="10" spans="3:9" s="298" customFormat="1" ht="16.5">
      <c r="C10" s="454"/>
      <c r="D10" s="737"/>
      <c r="E10" s="737"/>
      <c r="F10" s="737"/>
      <c r="G10" s="737"/>
      <c r="H10" s="738"/>
      <c r="I10" s="313"/>
    </row>
    <row r="11" spans="3:9" s="298" customFormat="1" ht="16.5">
      <c r="C11" s="454"/>
      <c r="D11" s="737"/>
      <c r="E11" s="737"/>
      <c r="F11" s="737"/>
      <c r="G11" s="737"/>
      <c r="H11" s="738"/>
      <c r="I11" s="313"/>
    </row>
    <row r="12" spans="3:9" s="298" customFormat="1" ht="16.5">
      <c r="C12" s="454"/>
      <c r="D12" s="317"/>
      <c r="E12" s="318"/>
      <c r="F12" s="319"/>
      <c r="G12" s="320"/>
      <c r="H12" s="455"/>
      <c r="I12" s="313"/>
    </row>
    <row r="13" spans="3:9" s="298" customFormat="1" ht="16.5">
      <c r="C13" s="454"/>
      <c r="D13" s="321"/>
      <c r="E13" s="318"/>
      <c r="F13" s="319"/>
      <c r="G13" s="320"/>
      <c r="H13" s="455"/>
      <c r="I13" s="313"/>
    </row>
    <row r="14" spans="3:9" s="298" customFormat="1" ht="16.5">
      <c r="C14" s="454"/>
      <c r="D14" s="317"/>
      <c r="E14" s="318"/>
      <c r="F14" s="319"/>
      <c r="G14" s="320"/>
      <c r="H14" s="455"/>
      <c r="I14" s="313"/>
    </row>
    <row r="15" spans="3:9" s="298" customFormat="1" ht="34.5" customHeight="1">
      <c r="C15" s="456">
        <v>1</v>
      </c>
      <c r="D15" s="453" t="s">
        <v>217</v>
      </c>
      <c r="E15" s="453" t="s">
        <v>61</v>
      </c>
      <c r="F15" s="319"/>
      <c r="G15" s="320"/>
      <c r="H15" s="695"/>
      <c r="I15" s="313"/>
    </row>
    <row r="16" spans="3:9" s="298" customFormat="1" ht="34.5" customHeight="1">
      <c r="C16" s="456">
        <v>2</v>
      </c>
      <c r="D16" s="453" t="s">
        <v>216</v>
      </c>
      <c r="E16" s="453" t="s">
        <v>61</v>
      </c>
      <c r="F16" s="319"/>
      <c r="G16" s="320"/>
      <c r="H16" s="695"/>
      <c r="I16" s="313"/>
    </row>
    <row r="17" spans="3:9" s="298" customFormat="1" ht="34.5" customHeight="1">
      <c r="C17" s="456">
        <v>3</v>
      </c>
      <c r="D17" s="453" t="s">
        <v>247</v>
      </c>
      <c r="E17" s="453" t="s">
        <v>61</v>
      </c>
      <c r="F17" s="319"/>
      <c r="G17" s="320"/>
      <c r="H17" s="695"/>
      <c r="I17" s="313"/>
    </row>
    <row r="18" spans="3:9" s="298" customFormat="1" ht="34.5" customHeight="1">
      <c r="C18" s="456">
        <v>4</v>
      </c>
      <c r="D18" s="453" t="s">
        <v>248</v>
      </c>
      <c r="E18" s="453" t="s">
        <v>61</v>
      </c>
      <c r="F18" s="319"/>
      <c r="G18" s="320"/>
      <c r="H18" s="695"/>
      <c r="I18" s="313"/>
    </row>
    <row r="19" spans="3:9" s="298" customFormat="1" ht="34.5" customHeight="1">
      <c r="C19" s="456">
        <v>5</v>
      </c>
      <c r="D19" s="453" t="s">
        <v>215</v>
      </c>
      <c r="E19" s="453" t="s">
        <v>61</v>
      </c>
      <c r="F19" s="319"/>
      <c r="G19" s="320"/>
      <c r="H19" s="695"/>
      <c r="I19" s="313"/>
    </row>
    <row r="20" spans="3:9" s="298" customFormat="1" ht="34.5" customHeight="1">
      <c r="C20" s="456">
        <v>6</v>
      </c>
      <c r="D20" s="453" t="s">
        <v>249</v>
      </c>
      <c r="E20" s="453" t="s">
        <v>61</v>
      </c>
      <c r="F20" s="319"/>
      <c r="G20" s="320"/>
      <c r="H20" s="695"/>
      <c r="I20" s="313"/>
    </row>
    <row r="21" spans="3:9" s="298" customFormat="1" ht="23.25" customHeight="1">
      <c r="C21" s="457"/>
      <c r="D21" s="453"/>
      <c r="E21" s="453"/>
      <c r="F21" s="319"/>
      <c r="G21" s="320"/>
      <c r="H21" s="455"/>
      <c r="I21" s="313"/>
    </row>
    <row r="22" spans="3:9" s="298" customFormat="1" ht="23.25" customHeight="1" thickBot="1">
      <c r="C22" s="458"/>
      <c r="D22" s="323" t="s">
        <v>214</v>
      </c>
      <c r="E22" s="324" t="s">
        <v>61</v>
      </c>
      <c r="F22" s="314"/>
      <c r="G22" s="315"/>
      <c r="H22" s="470"/>
      <c r="I22" s="313"/>
    </row>
    <row r="23" spans="3:9" s="298" customFormat="1" ht="23.25" customHeight="1" thickTop="1">
      <c r="C23" s="458"/>
      <c r="D23" s="478"/>
      <c r="E23" s="479"/>
      <c r="F23" s="480"/>
      <c r="G23" s="481"/>
      <c r="H23" s="482"/>
      <c r="I23" s="313"/>
    </row>
    <row r="24" spans="3:9" s="298" customFormat="1" ht="23.25" customHeight="1" thickBot="1">
      <c r="C24" s="458"/>
      <c r="D24" s="323" t="s">
        <v>213</v>
      </c>
      <c r="E24" s="324" t="s">
        <v>61</v>
      </c>
      <c r="F24" s="314"/>
      <c r="G24" s="315"/>
      <c r="H24" s="470"/>
      <c r="I24" s="313"/>
    </row>
    <row r="25" spans="3:9" s="298" customFormat="1" ht="23.25" customHeight="1" thickTop="1">
      <c r="C25" s="458"/>
      <c r="D25" s="403"/>
      <c r="E25" s="404"/>
      <c r="F25" s="405"/>
      <c r="G25" s="406"/>
      <c r="H25" s="471"/>
      <c r="I25" s="313"/>
    </row>
    <row r="26" spans="3:9" s="298" customFormat="1" ht="23.25" customHeight="1" thickBot="1">
      <c r="C26" s="458"/>
      <c r="D26" s="399" t="s">
        <v>208</v>
      </c>
      <c r="E26" s="400" t="s">
        <v>61</v>
      </c>
      <c r="F26" s="401"/>
      <c r="G26" s="402"/>
      <c r="H26" s="469"/>
      <c r="I26" s="313"/>
    </row>
    <row r="27" spans="3:9" s="298" customFormat="1" ht="17.25" thickTop="1">
      <c r="C27" s="454"/>
      <c r="D27" s="325"/>
      <c r="E27" s="322"/>
      <c r="F27" s="319"/>
      <c r="G27" s="320"/>
      <c r="H27" s="459"/>
      <c r="I27" s="313"/>
    </row>
    <row r="28" spans="3:9" s="298" customFormat="1" ht="16.5">
      <c r="C28" s="454"/>
      <c r="D28" s="325"/>
      <c r="E28" s="322"/>
      <c r="F28" s="319"/>
      <c r="G28" s="320"/>
      <c r="H28" s="459"/>
      <c r="I28" s="313"/>
    </row>
    <row r="29" spans="3:9" s="298" customFormat="1" ht="16.5">
      <c r="C29" s="454"/>
      <c r="D29" s="325"/>
      <c r="E29" s="322"/>
      <c r="F29" s="319"/>
      <c r="G29" s="320"/>
      <c r="H29" s="459"/>
      <c r="I29" s="313"/>
    </row>
    <row r="30" spans="3:9" s="298" customFormat="1" ht="16.5">
      <c r="C30" s="454"/>
      <c r="D30" s="325"/>
      <c r="E30" s="322"/>
      <c r="F30" s="319"/>
      <c r="G30" s="320"/>
      <c r="H30" s="459"/>
      <c r="I30" s="313"/>
    </row>
    <row r="31" spans="3:9" s="298" customFormat="1" ht="16.5">
      <c r="C31" s="454"/>
      <c r="D31" s="325"/>
      <c r="E31" s="322"/>
      <c r="F31" s="319"/>
      <c r="G31" s="320"/>
      <c r="H31" s="459"/>
      <c r="I31" s="313"/>
    </row>
    <row r="32" spans="3:9" s="298" customFormat="1" ht="16.5">
      <c r="C32" s="454"/>
      <c r="D32" s="325"/>
      <c r="E32" s="322"/>
      <c r="F32" s="319"/>
      <c r="G32" s="320"/>
      <c r="H32" s="459"/>
      <c r="I32" s="313"/>
    </row>
    <row r="33" spans="3:9" s="298" customFormat="1" ht="16.5">
      <c r="C33" s="454"/>
      <c r="D33" s="325"/>
      <c r="E33" s="322"/>
      <c r="F33" s="319"/>
      <c r="G33" s="320"/>
      <c r="H33" s="459"/>
      <c r="I33" s="313"/>
    </row>
    <row r="34" spans="3:9" s="298" customFormat="1" ht="16.5">
      <c r="C34" s="454"/>
      <c r="D34" s="325"/>
      <c r="E34" s="322"/>
      <c r="F34" s="319"/>
      <c r="G34" s="320"/>
      <c r="H34" s="459"/>
      <c r="I34" s="313"/>
    </row>
    <row r="35" spans="3:9" s="298" customFormat="1" ht="16.5">
      <c r="C35" s="454"/>
      <c r="D35" s="325"/>
      <c r="E35" s="322"/>
      <c r="F35" s="319"/>
      <c r="G35" s="320"/>
      <c r="H35" s="459"/>
      <c r="I35" s="313"/>
    </row>
    <row r="36" spans="3:9" s="298" customFormat="1" ht="16.5">
      <c r="C36" s="454"/>
      <c r="D36" s="325"/>
      <c r="E36" s="322"/>
      <c r="F36" s="319"/>
      <c r="G36" s="320"/>
      <c r="H36" s="459"/>
      <c r="I36" s="313"/>
    </row>
    <row r="37" spans="3:9" s="298" customFormat="1" ht="16.5">
      <c r="C37" s="454"/>
      <c r="D37" s="325"/>
      <c r="E37" s="322"/>
      <c r="F37" s="319"/>
      <c r="G37" s="320"/>
      <c r="H37" s="459"/>
      <c r="I37" s="313"/>
    </row>
    <row r="38" spans="3:9" s="298" customFormat="1" ht="16.5">
      <c r="C38" s="454"/>
      <c r="D38" s="325"/>
      <c r="E38" s="322"/>
      <c r="F38" s="319"/>
      <c r="G38" s="320"/>
      <c r="H38" s="459"/>
      <c r="I38" s="313"/>
    </row>
    <row r="39" spans="3:9" s="298" customFormat="1" ht="16.5">
      <c r="C39" s="454"/>
      <c r="D39" s="325"/>
      <c r="E39" s="322"/>
      <c r="F39" s="319"/>
      <c r="G39" s="320"/>
      <c r="H39" s="459"/>
      <c r="I39" s="313"/>
    </row>
    <row r="40" spans="3:9" s="298" customFormat="1" ht="16.5">
      <c r="C40" s="454"/>
      <c r="D40" s="325"/>
      <c r="E40" s="322"/>
      <c r="F40" s="319"/>
      <c r="G40" s="320"/>
      <c r="H40" s="459"/>
      <c r="I40" s="313"/>
    </row>
    <row r="41" spans="3:9" s="298" customFormat="1" ht="16.5">
      <c r="C41" s="454"/>
      <c r="D41" s="325"/>
      <c r="E41" s="322"/>
      <c r="F41" s="319"/>
      <c r="G41" s="320"/>
      <c r="H41" s="459"/>
      <c r="I41" s="313"/>
    </row>
    <row r="42" spans="3:9" s="298" customFormat="1" ht="16.5">
      <c r="C42" s="454"/>
      <c r="D42" s="325"/>
      <c r="E42" s="322"/>
      <c r="F42" s="319"/>
      <c r="G42" s="320"/>
      <c r="H42" s="459"/>
      <c r="I42" s="313"/>
    </row>
    <row r="43" spans="3:9" s="298" customFormat="1" ht="17.25" thickBot="1">
      <c r="C43" s="472"/>
      <c r="D43" s="473"/>
      <c r="E43" s="474"/>
      <c r="F43" s="475"/>
      <c r="G43" s="476"/>
      <c r="H43" s="477"/>
      <c r="I43" s="313"/>
    </row>
    <row r="44" spans="3:9" s="298" customFormat="1" ht="17.25" thickTop="1">
      <c r="C44" s="316"/>
      <c r="D44" s="325"/>
      <c r="E44" s="322"/>
      <c r="F44" s="319"/>
      <c r="G44" s="320"/>
      <c r="H44" s="326"/>
      <c r="I44" s="313"/>
    </row>
    <row r="45" spans="3:9" s="298" customFormat="1" ht="15" customHeight="1" thickBot="1">
      <c r="C45" s="316"/>
      <c r="D45" s="325"/>
      <c r="E45" s="322"/>
      <c r="F45" s="319"/>
      <c r="G45" s="320"/>
      <c r="H45" s="326"/>
      <c r="I45" s="313"/>
    </row>
    <row r="46" spans="3:9" s="297" customFormat="1" ht="33.75" thickBot="1">
      <c r="C46" s="407" t="s">
        <v>201</v>
      </c>
      <c r="D46" s="408" t="s">
        <v>170</v>
      </c>
      <c r="E46" s="408" t="s">
        <v>117</v>
      </c>
      <c r="F46" s="409" t="s">
        <v>3</v>
      </c>
      <c r="G46" s="410" t="s">
        <v>202</v>
      </c>
      <c r="H46" s="411" t="s">
        <v>203</v>
      </c>
      <c r="I46" s="327"/>
    </row>
    <row r="47" spans="3:9" s="294" customFormat="1" ht="16.5">
      <c r="C47" s="735"/>
      <c r="D47" s="739" t="s">
        <v>205</v>
      </c>
      <c r="E47" s="740"/>
      <c r="F47" s="740"/>
      <c r="G47" s="740"/>
      <c r="H47" s="741"/>
      <c r="I47" s="328"/>
    </row>
    <row r="48" spans="3:9" s="294" customFormat="1" ht="16.5">
      <c r="C48" s="736"/>
      <c r="D48" s="742"/>
      <c r="E48" s="743"/>
      <c r="F48" s="743"/>
      <c r="G48" s="743"/>
      <c r="H48" s="744"/>
      <c r="I48" s="328"/>
    </row>
    <row r="49" spans="3:9" s="294" customFormat="1" ht="5.25" customHeight="1">
      <c r="C49" s="609"/>
      <c r="D49" s="350"/>
      <c r="E49" s="351"/>
      <c r="F49" s="334"/>
      <c r="G49" s="337"/>
      <c r="H49" s="610"/>
      <c r="I49" s="328"/>
    </row>
    <row r="50" spans="3:12" s="293" customFormat="1" ht="60" customHeight="1">
      <c r="C50" s="611">
        <v>1.01</v>
      </c>
      <c r="D50" s="342" t="s">
        <v>219</v>
      </c>
      <c r="E50" s="419" t="s">
        <v>211</v>
      </c>
      <c r="F50" s="352">
        <v>234</v>
      </c>
      <c r="G50" s="353"/>
      <c r="H50" s="648"/>
      <c r="I50" s="440"/>
      <c r="J50" s="292"/>
      <c r="K50" s="292"/>
      <c r="L50" s="307"/>
    </row>
    <row r="51" spans="3:15" s="293" customFormat="1" ht="39" customHeight="1">
      <c r="C51" s="611">
        <v>1.02</v>
      </c>
      <c r="D51" s="342" t="s">
        <v>220</v>
      </c>
      <c r="E51" s="419" t="s">
        <v>212</v>
      </c>
      <c r="F51" s="336">
        <v>312</v>
      </c>
      <c r="G51" s="338"/>
      <c r="H51" s="649"/>
      <c r="I51" s="329"/>
      <c r="O51" s="292"/>
    </row>
    <row r="52" spans="3:15" s="293" customFormat="1" ht="39" customHeight="1">
      <c r="C52" s="611">
        <v>1.03</v>
      </c>
      <c r="D52" s="342" t="s">
        <v>253</v>
      </c>
      <c r="E52" s="419" t="s">
        <v>212</v>
      </c>
      <c r="F52" s="336">
        <v>158.4</v>
      </c>
      <c r="G52" s="338"/>
      <c r="H52" s="649"/>
      <c r="I52" s="329"/>
      <c r="O52" s="292"/>
    </row>
    <row r="53" spans="3:9" s="293" customFormat="1" ht="51" customHeight="1">
      <c r="C53" s="611">
        <v>1.04</v>
      </c>
      <c r="D53" s="342" t="s">
        <v>252</v>
      </c>
      <c r="E53" s="420" t="s">
        <v>212</v>
      </c>
      <c r="F53" s="346">
        <v>267.65999999999997</v>
      </c>
      <c r="G53" s="338"/>
      <c r="H53" s="649"/>
      <c r="I53" s="329"/>
    </row>
    <row r="54" spans="3:9" s="293" customFormat="1" ht="6" customHeight="1">
      <c r="C54" s="612"/>
      <c r="D54" s="341"/>
      <c r="E54" s="421"/>
      <c r="F54" s="347"/>
      <c r="G54" s="335"/>
      <c r="H54" s="650"/>
      <c r="I54" s="329"/>
    </row>
    <row r="55" spans="3:15" s="293" customFormat="1" ht="33.75" thickBot="1">
      <c r="C55" s="612">
        <v>1.05</v>
      </c>
      <c r="D55" s="341" t="s">
        <v>221</v>
      </c>
      <c r="E55" s="421" t="s">
        <v>212</v>
      </c>
      <c r="F55" s="347">
        <v>517.2</v>
      </c>
      <c r="G55" s="348"/>
      <c r="H55" s="671"/>
      <c r="I55" s="329"/>
      <c r="K55" s="307"/>
      <c r="O55" s="292"/>
    </row>
    <row r="56" spans="3:9" s="293" customFormat="1" ht="6.75" customHeight="1">
      <c r="C56" s="674"/>
      <c r="D56" s="675"/>
      <c r="E56" s="676"/>
      <c r="F56" s="677"/>
      <c r="G56" s="677"/>
      <c r="H56" s="678"/>
      <c r="I56" s="329"/>
    </row>
    <row r="57" spans="3:9" s="294" customFormat="1" ht="17.25" thickBot="1">
      <c r="C57" s="679"/>
      <c r="D57" s="680" t="s">
        <v>206</v>
      </c>
      <c r="E57" s="681"/>
      <c r="F57" s="682"/>
      <c r="G57" s="683"/>
      <c r="H57" s="684"/>
      <c r="I57" s="328"/>
    </row>
    <row r="58" spans="3:9" s="294" customFormat="1" ht="16.5">
      <c r="C58" s="615"/>
      <c r="D58" s="333"/>
      <c r="E58" s="672"/>
      <c r="F58" s="358"/>
      <c r="G58" s="360"/>
      <c r="H58" s="673"/>
      <c r="I58" s="328"/>
    </row>
    <row r="59" spans="3:9" s="294" customFormat="1" ht="16.5">
      <c r="C59" s="613"/>
      <c r="D59" s="354" t="s">
        <v>207</v>
      </c>
      <c r="E59" s="356"/>
      <c r="F59" s="358"/>
      <c r="G59" s="360"/>
      <c r="H59" s="614"/>
      <c r="I59" s="328"/>
    </row>
    <row r="60" spans="3:9" s="294" customFormat="1" ht="12.75" customHeight="1">
      <c r="C60" s="609"/>
      <c r="D60" s="333"/>
      <c r="E60" s="355"/>
      <c r="F60" s="357"/>
      <c r="G60" s="337"/>
      <c r="H60" s="610"/>
      <c r="I60" s="328"/>
    </row>
    <row r="61" spans="3:9" s="294" customFormat="1" ht="33">
      <c r="C61" s="615">
        <v>2.01</v>
      </c>
      <c r="D61" s="367" t="s">
        <v>197</v>
      </c>
      <c r="E61" s="366"/>
      <c r="F61" s="349"/>
      <c r="G61" s="359"/>
      <c r="H61" s="616"/>
      <c r="I61" s="328"/>
    </row>
    <row r="62" spans="3:9" s="294" customFormat="1" ht="7.5" customHeight="1">
      <c r="C62" s="615"/>
      <c r="D62" s="368"/>
      <c r="E62" s="365"/>
      <c r="F62" s="357"/>
      <c r="G62" s="364"/>
      <c r="H62" s="617"/>
      <c r="I62" s="328"/>
    </row>
    <row r="63" spans="3:9" s="294" customFormat="1" ht="18">
      <c r="C63" s="615"/>
      <c r="D63" s="368" t="s">
        <v>222</v>
      </c>
      <c r="E63" s="365" t="s">
        <v>211</v>
      </c>
      <c r="F63" s="358">
        <v>159</v>
      </c>
      <c r="G63" s="344"/>
      <c r="H63" s="618"/>
      <c r="I63" s="328"/>
    </row>
    <row r="64" spans="3:9" s="294" customFormat="1" ht="18">
      <c r="C64" s="615"/>
      <c r="D64" s="490" t="s">
        <v>223</v>
      </c>
      <c r="E64" s="491" t="s">
        <v>211</v>
      </c>
      <c r="F64" s="492">
        <v>81</v>
      </c>
      <c r="G64" s="493"/>
      <c r="H64" s="619"/>
      <c r="I64" s="328"/>
    </row>
    <row r="65" spans="3:11" s="294" customFormat="1" ht="49.5">
      <c r="C65" s="620">
        <v>2.02</v>
      </c>
      <c r="D65" s="372" t="s">
        <v>198</v>
      </c>
      <c r="E65" s="371"/>
      <c r="F65" s="370"/>
      <c r="G65" s="369"/>
      <c r="H65" s="621"/>
      <c r="I65" s="328"/>
      <c r="K65" s="306"/>
    </row>
    <row r="66" spans="3:9" s="294" customFormat="1" ht="8.25" customHeight="1">
      <c r="C66" s="615"/>
      <c r="D66" s="373"/>
      <c r="E66" s="375"/>
      <c r="F66" s="357"/>
      <c r="G66" s="337"/>
      <c r="H66" s="622"/>
      <c r="I66" s="328"/>
    </row>
    <row r="67" spans="3:9" s="294" customFormat="1" ht="18">
      <c r="C67" s="615"/>
      <c r="D67" s="361" t="s">
        <v>227</v>
      </c>
      <c r="E67" s="345" t="s">
        <v>212</v>
      </c>
      <c r="F67" s="349">
        <v>58.5</v>
      </c>
      <c r="G67" s="343"/>
      <c r="H67" s="623"/>
      <c r="I67" s="328"/>
    </row>
    <row r="68" spans="3:9" s="294" customFormat="1" ht="7.5" customHeight="1">
      <c r="C68" s="615"/>
      <c r="D68" s="374"/>
      <c r="E68" s="365"/>
      <c r="F68" s="358"/>
      <c r="G68" s="376"/>
      <c r="H68" s="618"/>
      <c r="I68" s="328"/>
    </row>
    <row r="69" spans="2:9" s="295" customFormat="1" ht="18">
      <c r="B69" s="412"/>
      <c r="C69" s="615"/>
      <c r="D69" s="377" t="s">
        <v>224</v>
      </c>
      <c r="E69" s="378" t="s">
        <v>212</v>
      </c>
      <c r="F69" s="358">
        <v>43.74</v>
      </c>
      <c r="G69" s="343"/>
      <c r="H69" s="618"/>
      <c r="I69" s="330"/>
    </row>
    <row r="70" spans="3:9" s="294" customFormat="1" ht="8.25" customHeight="1">
      <c r="C70" s="615"/>
      <c r="D70" s="373"/>
      <c r="E70" s="375"/>
      <c r="F70" s="357"/>
      <c r="G70" s="337"/>
      <c r="H70" s="622"/>
      <c r="I70" s="328"/>
    </row>
    <row r="71" spans="3:9" s="294" customFormat="1" ht="18">
      <c r="C71" s="615"/>
      <c r="D71" s="361" t="s">
        <v>226</v>
      </c>
      <c r="E71" s="345" t="s">
        <v>212</v>
      </c>
      <c r="F71" s="349">
        <v>5.832</v>
      </c>
      <c r="G71" s="343"/>
      <c r="H71" s="623"/>
      <c r="I71" s="328"/>
    </row>
    <row r="72" spans="3:9" s="294" customFormat="1" ht="7.5" customHeight="1">
      <c r="C72" s="615"/>
      <c r="D72" s="374"/>
      <c r="E72" s="365"/>
      <c r="F72" s="358"/>
      <c r="G72" s="376"/>
      <c r="H72" s="618"/>
      <c r="I72" s="328"/>
    </row>
    <row r="73" spans="2:9" s="295" customFormat="1" ht="18">
      <c r="B73" s="412"/>
      <c r="C73" s="613"/>
      <c r="D73" s="377" t="s">
        <v>225</v>
      </c>
      <c r="E73" s="378" t="s">
        <v>212</v>
      </c>
      <c r="F73" s="358">
        <v>5.472000000000001</v>
      </c>
      <c r="G73" s="343"/>
      <c r="H73" s="618"/>
      <c r="I73" s="330"/>
    </row>
    <row r="74" spans="2:9" s="295" customFormat="1" ht="9.75" customHeight="1">
      <c r="B74" s="412"/>
      <c r="C74" s="609"/>
      <c r="D74" s="379"/>
      <c r="E74" s="381"/>
      <c r="F74" s="357"/>
      <c r="G74" s="363"/>
      <c r="H74" s="622"/>
      <c r="I74" s="330"/>
    </row>
    <row r="75" spans="3:16" s="294" customFormat="1" ht="33">
      <c r="C75" s="615">
        <v>2.03</v>
      </c>
      <c r="D75" s="380" t="s">
        <v>199</v>
      </c>
      <c r="E75" s="382"/>
      <c r="F75" s="349"/>
      <c r="G75" s="384"/>
      <c r="H75" s="623"/>
      <c r="I75" s="328"/>
      <c r="O75" s="306"/>
      <c r="P75" s="294">
        <f>190*0.6</f>
        <v>114</v>
      </c>
    </row>
    <row r="76" spans="3:9" s="294" customFormat="1" ht="8.25" customHeight="1">
      <c r="C76" s="615"/>
      <c r="D76" s="373"/>
      <c r="E76" s="375"/>
      <c r="F76" s="357"/>
      <c r="G76" s="337"/>
      <c r="H76" s="622"/>
      <c r="I76" s="328"/>
    </row>
    <row r="77" spans="3:9" s="294" customFormat="1" ht="18">
      <c r="C77" s="615"/>
      <c r="D77" s="361" t="s">
        <v>227</v>
      </c>
      <c r="E77" s="345" t="s">
        <v>212</v>
      </c>
      <c r="F77" s="349">
        <v>234</v>
      </c>
      <c r="G77" s="343"/>
      <c r="H77" s="623"/>
      <c r="I77" s="328"/>
    </row>
    <row r="78" spans="3:9" s="294" customFormat="1" ht="7.5" customHeight="1">
      <c r="C78" s="615"/>
      <c r="D78" s="374"/>
      <c r="E78" s="365"/>
      <c r="F78" s="358"/>
      <c r="G78" s="376"/>
      <c r="H78" s="618"/>
      <c r="I78" s="328"/>
    </row>
    <row r="79" spans="2:9" s="295" customFormat="1" ht="18">
      <c r="B79" s="412"/>
      <c r="C79" s="615"/>
      <c r="D79" s="377" t="s">
        <v>224</v>
      </c>
      <c r="E79" s="378" t="s">
        <v>212</v>
      </c>
      <c r="F79" s="358">
        <v>151.2</v>
      </c>
      <c r="G79" s="343"/>
      <c r="H79" s="618"/>
      <c r="I79" s="330"/>
    </row>
    <row r="80" spans="3:9" s="294" customFormat="1" ht="8.25" customHeight="1">
      <c r="C80" s="615"/>
      <c r="D80" s="373"/>
      <c r="E80" s="375"/>
      <c r="F80" s="357"/>
      <c r="G80" s="337"/>
      <c r="H80" s="622"/>
      <c r="I80" s="328"/>
    </row>
    <row r="81" spans="3:9" s="294" customFormat="1" ht="18">
      <c r="C81" s="615"/>
      <c r="D81" s="361" t="s">
        <v>226</v>
      </c>
      <c r="E81" s="345" t="s">
        <v>212</v>
      </c>
      <c r="F81" s="349">
        <v>5.832</v>
      </c>
      <c r="G81" s="343"/>
      <c r="H81" s="623"/>
      <c r="I81" s="328"/>
    </row>
    <row r="82" spans="3:9" s="294" customFormat="1" ht="7.5" customHeight="1">
      <c r="C82" s="615"/>
      <c r="D82" s="374"/>
      <c r="E82" s="365"/>
      <c r="F82" s="358"/>
      <c r="G82" s="376"/>
      <c r="H82" s="618"/>
      <c r="I82" s="328"/>
    </row>
    <row r="83" spans="2:9" s="295" customFormat="1" ht="18">
      <c r="B83" s="412"/>
      <c r="C83" s="613"/>
      <c r="D83" s="377" t="s">
        <v>225</v>
      </c>
      <c r="E83" s="378" t="s">
        <v>212</v>
      </c>
      <c r="F83" s="389">
        <v>5.472000000000001</v>
      </c>
      <c r="G83" s="441"/>
      <c r="H83" s="624"/>
      <c r="I83" s="330"/>
    </row>
    <row r="84" spans="3:9" s="294" customFormat="1" ht="9.75" customHeight="1">
      <c r="C84" s="609"/>
      <c r="D84" s="386"/>
      <c r="E84" s="385"/>
      <c r="F84" s="358"/>
      <c r="G84" s="363"/>
      <c r="H84" s="618"/>
      <c r="I84" s="328"/>
    </row>
    <row r="85" spans="3:17" s="294" customFormat="1" ht="49.5">
      <c r="C85" s="615">
        <v>2.04</v>
      </c>
      <c r="D85" s="387" t="s">
        <v>210</v>
      </c>
      <c r="E85" s="383"/>
      <c r="F85" s="339"/>
      <c r="G85" s="362"/>
      <c r="H85" s="618"/>
      <c r="I85" s="328"/>
      <c r="K85" s="306"/>
      <c r="Q85" s="306"/>
    </row>
    <row r="86" spans="3:9" s="294" customFormat="1" ht="10.5" customHeight="1">
      <c r="C86" s="615"/>
      <c r="D86" s="387"/>
      <c r="E86" s="383"/>
      <c r="F86" s="339"/>
      <c r="G86" s="362"/>
      <c r="H86" s="618"/>
      <c r="I86" s="328"/>
    </row>
    <row r="87" spans="3:9" s="294" customFormat="1" ht="16.5">
      <c r="C87" s="615"/>
      <c r="D87" s="422" t="s">
        <v>228</v>
      </c>
      <c r="E87" s="366" t="s">
        <v>200</v>
      </c>
      <c r="F87" s="340">
        <v>1626.02</v>
      </c>
      <c r="G87" s="388"/>
      <c r="H87" s="623"/>
      <c r="I87" s="328"/>
    </row>
    <row r="88" spans="3:9" s="294" customFormat="1" ht="10.5" customHeight="1">
      <c r="C88" s="615"/>
      <c r="D88" s="387"/>
      <c r="E88" s="383"/>
      <c r="F88" s="339"/>
      <c r="G88" s="362"/>
      <c r="H88" s="618"/>
      <c r="I88" s="328"/>
    </row>
    <row r="89" spans="3:9" s="294" customFormat="1" ht="16.5">
      <c r="C89" s="615"/>
      <c r="D89" s="422" t="s">
        <v>229</v>
      </c>
      <c r="E89" s="366" t="s">
        <v>200</v>
      </c>
      <c r="F89" s="340">
        <v>3004.99</v>
      </c>
      <c r="G89" s="388"/>
      <c r="H89" s="623"/>
      <c r="I89" s="328"/>
    </row>
    <row r="90" spans="3:9" s="294" customFormat="1" ht="10.5" customHeight="1">
      <c r="C90" s="615"/>
      <c r="D90" s="387"/>
      <c r="E90" s="383"/>
      <c r="F90" s="339"/>
      <c r="G90" s="362"/>
      <c r="H90" s="618"/>
      <c r="I90" s="328"/>
    </row>
    <row r="91" spans="3:9" s="294" customFormat="1" ht="17.25" thickBot="1">
      <c r="C91" s="615"/>
      <c r="D91" s="374" t="s">
        <v>230</v>
      </c>
      <c r="E91" s="602" t="s">
        <v>200</v>
      </c>
      <c r="F91" s="339">
        <v>1820.81</v>
      </c>
      <c r="G91" s="603"/>
      <c r="H91" s="618"/>
      <c r="I91" s="328"/>
    </row>
    <row r="92" spans="3:9" s="294" customFormat="1" ht="9.75" customHeight="1">
      <c r="C92" s="625"/>
      <c r="D92" s="604"/>
      <c r="E92" s="605"/>
      <c r="F92" s="606"/>
      <c r="G92" s="607"/>
      <c r="H92" s="626"/>
      <c r="I92" s="328"/>
    </row>
    <row r="93" spans="3:9" s="294" customFormat="1" ht="17.25" thickBot="1">
      <c r="C93" s="627"/>
      <c r="D93" s="414" t="s">
        <v>206</v>
      </c>
      <c r="E93" s="415"/>
      <c r="F93" s="416"/>
      <c r="G93" s="417"/>
      <c r="H93" s="628"/>
      <c r="I93" s="328"/>
    </row>
    <row r="94" spans="2:9" s="296" customFormat="1" ht="9.75" customHeight="1">
      <c r="B94" s="398"/>
      <c r="C94" s="629"/>
      <c r="D94" s="395"/>
      <c r="E94" s="390"/>
      <c r="F94" s="358"/>
      <c r="G94" s="391"/>
      <c r="H94" s="622"/>
      <c r="I94" s="332"/>
    </row>
    <row r="95" spans="2:9" s="296" customFormat="1" ht="16.5">
      <c r="B95" s="398"/>
      <c r="C95" s="630"/>
      <c r="D95" s="396" t="s">
        <v>231</v>
      </c>
      <c r="E95" s="394"/>
      <c r="F95" s="349"/>
      <c r="G95" s="392"/>
      <c r="H95" s="623"/>
      <c r="I95" s="332"/>
    </row>
    <row r="96" spans="2:9" s="296" customFormat="1" ht="34.5" customHeight="1">
      <c r="B96" s="398"/>
      <c r="C96" s="729">
        <v>3.01</v>
      </c>
      <c r="D96" s="727" t="s">
        <v>232</v>
      </c>
      <c r="E96" s="390"/>
      <c r="F96" s="358"/>
      <c r="G96" s="391"/>
      <c r="H96" s="622"/>
      <c r="I96" s="332"/>
    </row>
    <row r="97" spans="2:9" s="296" customFormat="1" ht="16.5">
      <c r="B97" s="398"/>
      <c r="C97" s="726"/>
      <c r="D97" s="728"/>
      <c r="E97" s="442"/>
      <c r="F97" s="429"/>
      <c r="G97" s="439"/>
      <c r="H97" s="631"/>
      <c r="I97" s="332"/>
    </row>
    <row r="98" spans="3:12" s="296" customFormat="1" ht="27" customHeight="1">
      <c r="C98" s="632"/>
      <c r="D98" s="494" t="s">
        <v>250</v>
      </c>
      <c r="E98" s="442" t="s">
        <v>233</v>
      </c>
      <c r="F98" s="651">
        <v>123.24</v>
      </c>
      <c r="G98" s="651"/>
      <c r="H98" s="653"/>
      <c r="I98" s="608"/>
      <c r="J98" s="332"/>
      <c r="L98" s="296">
        <v>10</v>
      </c>
    </row>
    <row r="99" spans="3:10" s="296" customFormat="1" ht="24.75" customHeight="1">
      <c r="C99" s="633"/>
      <c r="D99" s="494" t="s">
        <v>251</v>
      </c>
      <c r="E99" s="442" t="s">
        <v>233</v>
      </c>
      <c r="F99" s="652">
        <v>123.24</v>
      </c>
      <c r="G99" s="652"/>
      <c r="H99" s="653"/>
      <c r="I99" s="608"/>
      <c r="J99" s="332"/>
    </row>
    <row r="100" spans="2:12" s="296" customFormat="1" ht="25.5" customHeight="1">
      <c r="B100" s="398"/>
      <c r="C100" s="634">
        <v>3.02</v>
      </c>
      <c r="D100" s="488" t="s">
        <v>234</v>
      </c>
      <c r="E100" s="489"/>
      <c r="F100" s="339"/>
      <c r="G100" s="393"/>
      <c r="H100" s="618"/>
      <c r="I100" s="332"/>
      <c r="L100" s="308"/>
    </row>
    <row r="101" spans="3:10" s="296" customFormat="1" ht="27" customHeight="1">
      <c r="C101" s="632"/>
      <c r="D101" s="494" t="s">
        <v>250</v>
      </c>
      <c r="E101" s="460" t="s">
        <v>233</v>
      </c>
      <c r="F101" s="651">
        <v>61.62</v>
      </c>
      <c r="G101" s="651"/>
      <c r="H101" s="653"/>
      <c r="I101" s="608"/>
      <c r="J101" s="332"/>
    </row>
    <row r="102" spans="3:10" s="296" customFormat="1" ht="24.75" customHeight="1" thickBot="1">
      <c r="C102" s="666"/>
      <c r="D102" s="667" t="s">
        <v>251</v>
      </c>
      <c r="E102" s="668" t="s">
        <v>233</v>
      </c>
      <c r="F102" s="669">
        <v>61.62</v>
      </c>
      <c r="G102" s="669"/>
      <c r="H102" s="670"/>
      <c r="I102" s="608"/>
      <c r="J102" s="332"/>
    </row>
    <row r="103" spans="2:9" s="296" customFormat="1" ht="10.5" customHeight="1">
      <c r="B103" s="398"/>
      <c r="C103" s="660"/>
      <c r="D103" s="661"/>
      <c r="E103" s="662"/>
      <c r="F103" s="663"/>
      <c r="G103" s="664"/>
      <c r="H103" s="665"/>
      <c r="I103" s="332"/>
    </row>
    <row r="104" spans="2:9" s="296" customFormat="1" ht="17.25" thickBot="1">
      <c r="B104" s="398"/>
      <c r="C104" s="627"/>
      <c r="D104" s="414" t="s">
        <v>206</v>
      </c>
      <c r="E104" s="415"/>
      <c r="F104" s="416"/>
      <c r="G104" s="417"/>
      <c r="H104" s="628"/>
      <c r="I104" s="332"/>
    </row>
    <row r="105" spans="2:9" s="296" customFormat="1" ht="9.75" customHeight="1">
      <c r="B105" s="398"/>
      <c r="C105" s="629"/>
      <c r="D105" s="395"/>
      <c r="E105" s="390"/>
      <c r="F105" s="358"/>
      <c r="G105" s="391"/>
      <c r="H105" s="618"/>
      <c r="I105" s="332"/>
    </row>
    <row r="106" spans="2:9" s="296" customFormat="1" ht="16.5">
      <c r="B106" s="398"/>
      <c r="C106" s="630"/>
      <c r="D106" s="396" t="s">
        <v>235</v>
      </c>
      <c r="E106" s="394"/>
      <c r="F106" s="349"/>
      <c r="G106" s="392"/>
      <c r="H106" s="623"/>
      <c r="I106" s="332"/>
    </row>
    <row r="107" spans="2:9" s="296" customFormat="1" ht="33">
      <c r="B107" s="398"/>
      <c r="C107" s="635">
        <v>4.01</v>
      </c>
      <c r="D107" s="443" t="s">
        <v>237</v>
      </c>
      <c r="E107" s="390"/>
      <c r="F107" s="358"/>
      <c r="G107" s="391"/>
      <c r="H107" s="622"/>
      <c r="I107" s="332"/>
    </row>
    <row r="108" spans="2:9" s="296" customFormat="1" ht="20.25" customHeight="1" thickBot="1">
      <c r="B108" s="398"/>
      <c r="C108" s="629"/>
      <c r="D108" s="656" t="s">
        <v>236</v>
      </c>
      <c r="E108" s="390" t="s">
        <v>238</v>
      </c>
      <c r="F108" s="657">
        <v>352.8</v>
      </c>
      <c r="G108" s="658"/>
      <c r="H108" s="659"/>
      <c r="I108" s="332"/>
    </row>
    <row r="109" spans="2:9" s="296" customFormat="1" ht="10.5" customHeight="1">
      <c r="B109" s="398"/>
      <c r="C109" s="660"/>
      <c r="D109" s="661"/>
      <c r="E109" s="662"/>
      <c r="F109" s="663"/>
      <c r="G109" s="664"/>
      <c r="H109" s="665"/>
      <c r="I109" s="332"/>
    </row>
    <row r="110" spans="2:9" s="296" customFormat="1" ht="17.25" thickBot="1">
      <c r="B110" s="398"/>
      <c r="C110" s="627"/>
      <c r="D110" s="414" t="s">
        <v>206</v>
      </c>
      <c r="E110" s="415"/>
      <c r="F110" s="416"/>
      <c r="G110" s="417"/>
      <c r="H110" s="628"/>
      <c r="I110" s="332"/>
    </row>
    <row r="111" spans="2:9" s="296" customFormat="1" ht="9.75" customHeight="1">
      <c r="B111" s="398"/>
      <c r="C111" s="629"/>
      <c r="D111" s="395"/>
      <c r="E111" s="390"/>
      <c r="F111" s="358"/>
      <c r="G111" s="391"/>
      <c r="H111" s="618"/>
      <c r="I111" s="332"/>
    </row>
    <row r="112" spans="2:9" s="296" customFormat="1" ht="16.5">
      <c r="B112" s="398"/>
      <c r="C112" s="630"/>
      <c r="D112" s="396" t="s">
        <v>242</v>
      </c>
      <c r="E112" s="394"/>
      <c r="F112" s="349"/>
      <c r="G112" s="392"/>
      <c r="H112" s="623"/>
      <c r="I112" s="332"/>
    </row>
    <row r="113" spans="2:9" s="296" customFormat="1" ht="49.5">
      <c r="B113" s="398"/>
      <c r="C113" s="629">
        <v>5.01</v>
      </c>
      <c r="D113" s="397" t="s">
        <v>241</v>
      </c>
      <c r="E113" s="390"/>
      <c r="F113" s="358"/>
      <c r="G113" s="391"/>
      <c r="H113" s="622"/>
      <c r="I113" s="332"/>
    </row>
    <row r="114" spans="2:9" s="296" customFormat="1" ht="16.5">
      <c r="B114" s="398"/>
      <c r="C114" s="629"/>
      <c r="D114" s="397"/>
      <c r="E114" s="390"/>
      <c r="F114" s="358"/>
      <c r="G114" s="391"/>
      <c r="H114" s="618"/>
      <c r="I114" s="332"/>
    </row>
    <row r="115" spans="2:9" s="296" customFormat="1" ht="16.5">
      <c r="B115" s="398"/>
      <c r="C115" s="629"/>
      <c r="D115" s="427" t="s">
        <v>239</v>
      </c>
      <c r="E115" s="428" t="s">
        <v>200</v>
      </c>
      <c r="F115" s="444">
        <v>1032.95</v>
      </c>
      <c r="G115" s="654"/>
      <c r="H115" s="631"/>
      <c r="I115" s="332"/>
    </row>
    <row r="116" spans="2:12" s="296" customFormat="1" ht="25.5" customHeight="1">
      <c r="B116" s="398"/>
      <c r="C116" s="629"/>
      <c r="D116" s="427" t="s">
        <v>240</v>
      </c>
      <c r="E116" s="438" t="s">
        <v>200</v>
      </c>
      <c r="F116" s="445">
        <v>1271.33</v>
      </c>
      <c r="G116" s="645"/>
      <c r="H116" s="646"/>
      <c r="I116" s="332"/>
      <c r="L116" s="308"/>
    </row>
    <row r="117" spans="2:9" s="296" customFormat="1" ht="49.5">
      <c r="B117" s="398"/>
      <c r="C117" s="629">
        <v>5.02</v>
      </c>
      <c r="D117" s="397" t="s">
        <v>241</v>
      </c>
      <c r="E117" s="390"/>
      <c r="F117" s="358"/>
      <c r="G117" s="391"/>
      <c r="H117" s="622"/>
      <c r="I117" s="332"/>
    </row>
    <row r="118" spans="2:9" s="296" customFormat="1" ht="33">
      <c r="B118" s="398"/>
      <c r="C118" s="629"/>
      <c r="D118" s="595" t="s">
        <v>391</v>
      </c>
      <c r="E118" s="438" t="s">
        <v>390</v>
      </c>
      <c r="F118" s="445">
        <v>2</v>
      </c>
      <c r="G118" s="654"/>
      <c r="H118" s="644"/>
      <c r="I118" s="332"/>
    </row>
    <row r="119" spans="2:9" s="296" customFormat="1" ht="10.5" customHeight="1">
      <c r="B119" s="398"/>
      <c r="C119" s="722"/>
      <c r="D119" s="446"/>
      <c r="E119" s="447"/>
      <c r="F119" s="448"/>
      <c r="G119" s="449"/>
      <c r="H119" s="636"/>
      <c r="I119" s="332"/>
    </row>
    <row r="120" spans="2:9" s="296" customFormat="1" ht="18.75" thickBot="1">
      <c r="B120" s="398"/>
      <c r="C120" s="730"/>
      <c r="D120" s="450" t="s">
        <v>206</v>
      </c>
      <c r="E120" s="451"/>
      <c r="F120" s="416"/>
      <c r="G120" s="452"/>
      <c r="H120" s="637"/>
      <c r="I120" s="332"/>
    </row>
    <row r="121" spans="2:9" s="296" customFormat="1" ht="9.75" customHeight="1">
      <c r="B121" s="398"/>
      <c r="C121" s="685"/>
      <c r="D121" s="686"/>
      <c r="E121" s="687"/>
      <c r="F121" s="606"/>
      <c r="G121" s="688"/>
      <c r="H121" s="689"/>
      <c r="I121" s="332"/>
    </row>
    <row r="122" spans="2:9" s="296" customFormat="1" ht="17.25" thickBot="1">
      <c r="B122" s="398"/>
      <c r="C122" s="690"/>
      <c r="D122" s="691" t="s">
        <v>243</v>
      </c>
      <c r="E122" s="692"/>
      <c r="F122" s="682"/>
      <c r="G122" s="693"/>
      <c r="H122" s="694"/>
      <c r="I122" s="332"/>
    </row>
    <row r="123" spans="2:9" s="296" customFormat="1" ht="72.75" customHeight="1">
      <c r="B123" s="398"/>
      <c r="C123" s="629">
        <v>6.01</v>
      </c>
      <c r="D123" s="397" t="s">
        <v>244</v>
      </c>
      <c r="E123" s="390"/>
      <c r="F123" s="358"/>
      <c r="G123" s="391"/>
      <c r="H123" s="618"/>
      <c r="I123" s="332"/>
    </row>
    <row r="124" spans="2:9" s="296" customFormat="1" ht="33">
      <c r="B124" s="398"/>
      <c r="C124" s="629"/>
      <c r="D124" s="595" t="s">
        <v>402</v>
      </c>
      <c r="E124" s="428" t="s">
        <v>238</v>
      </c>
      <c r="F124" s="445">
        <v>705.6</v>
      </c>
      <c r="G124" s="654"/>
      <c r="H124" s="644"/>
      <c r="I124" s="332"/>
    </row>
    <row r="125" spans="2:12" s="296" customFormat="1" ht="36.75" customHeight="1">
      <c r="B125" s="398"/>
      <c r="C125" s="638"/>
      <c r="D125" s="595" t="s">
        <v>403</v>
      </c>
      <c r="E125" s="438" t="s">
        <v>238</v>
      </c>
      <c r="F125" s="445">
        <v>150</v>
      </c>
      <c r="G125" s="645"/>
      <c r="H125" s="646"/>
      <c r="I125" s="332"/>
      <c r="L125" s="308"/>
    </row>
    <row r="126" spans="2:9" s="296" customFormat="1" ht="23.25" customHeight="1">
      <c r="B126" s="398"/>
      <c r="C126" s="725">
        <v>6.02</v>
      </c>
      <c r="D126" s="723" t="s">
        <v>245</v>
      </c>
      <c r="E126" s="390"/>
      <c r="F126" s="339"/>
      <c r="G126" s="655"/>
      <c r="H126" s="647"/>
      <c r="I126" s="332"/>
    </row>
    <row r="127" spans="2:9" s="296" customFormat="1" ht="28.5" customHeight="1">
      <c r="B127" s="398"/>
      <c r="C127" s="726"/>
      <c r="D127" s="724"/>
      <c r="E127" s="428" t="s">
        <v>238</v>
      </c>
      <c r="F127" s="445"/>
      <c r="G127" s="654"/>
      <c r="H127" s="644"/>
      <c r="I127" s="332"/>
    </row>
    <row r="128" spans="2:9" s="296" customFormat="1" ht="36" customHeight="1">
      <c r="B128" s="398"/>
      <c r="C128" s="639">
        <v>6.03</v>
      </c>
      <c r="D128" s="397" t="s">
        <v>246</v>
      </c>
      <c r="E128" s="390"/>
      <c r="F128" s="358"/>
      <c r="G128" s="655"/>
      <c r="H128" s="647"/>
      <c r="I128" s="332"/>
    </row>
    <row r="129" spans="2:9" s="296" customFormat="1" ht="18">
      <c r="B129" s="398"/>
      <c r="C129" s="629"/>
      <c r="D129" s="427" t="s">
        <v>401</v>
      </c>
      <c r="E129" s="428" t="s">
        <v>238</v>
      </c>
      <c r="F129" s="444">
        <v>705.6</v>
      </c>
      <c r="G129" s="654"/>
      <c r="H129" s="644"/>
      <c r="I129" s="332"/>
    </row>
    <row r="130" spans="2:12" s="296" customFormat="1" ht="25.5" customHeight="1">
      <c r="B130" s="398"/>
      <c r="C130" s="638"/>
      <c r="D130" s="427" t="s">
        <v>393</v>
      </c>
      <c r="E130" s="438" t="s">
        <v>238</v>
      </c>
      <c r="F130" s="445">
        <v>150</v>
      </c>
      <c r="G130" s="645"/>
      <c r="H130" s="646"/>
      <c r="I130" s="332"/>
      <c r="L130" s="308"/>
    </row>
    <row r="131" spans="2:9" s="296" customFormat="1" ht="10.5" customHeight="1">
      <c r="B131" s="398"/>
      <c r="C131" s="721"/>
      <c r="D131" s="423"/>
      <c r="E131" s="424"/>
      <c r="F131" s="425"/>
      <c r="G131" s="426"/>
      <c r="H131" s="640"/>
      <c r="I131" s="332"/>
    </row>
    <row r="132" spans="2:9" s="296" customFormat="1" ht="18.75" thickBot="1">
      <c r="B132" s="398"/>
      <c r="C132" s="722"/>
      <c r="D132" s="413" t="s">
        <v>206</v>
      </c>
      <c r="E132" s="390"/>
      <c r="F132" s="358"/>
      <c r="G132" s="430"/>
      <c r="H132" s="641"/>
      <c r="I132" s="332"/>
    </row>
    <row r="133" spans="3:9" ht="33.75" customHeight="1" thickBot="1">
      <c r="C133" s="642"/>
      <c r="D133" s="600" t="s">
        <v>209</v>
      </c>
      <c r="E133" s="431"/>
      <c r="F133" s="432"/>
      <c r="G133" s="433"/>
      <c r="H133" s="643"/>
      <c r="I133" s="331"/>
    </row>
    <row r="134" spans="3:9" ht="9" customHeight="1">
      <c r="C134" s="434"/>
      <c r="D134" s="435"/>
      <c r="E134" s="436"/>
      <c r="F134" s="436"/>
      <c r="G134" s="437"/>
      <c r="H134" s="437"/>
      <c r="I134" s="331"/>
    </row>
    <row r="135" ht="16.5">
      <c r="C135" s="418"/>
    </row>
    <row r="136" ht="16.5">
      <c r="C136" s="418"/>
    </row>
    <row r="137" ht="16.5">
      <c r="C137" s="418"/>
    </row>
    <row r="138" ht="16.5">
      <c r="C138" s="418"/>
    </row>
    <row r="139" ht="16.5">
      <c r="C139" s="418"/>
    </row>
    <row r="140" ht="16.5">
      <c r="C140" s="418"/>
    </row>
    <row r="141" ht="16.5">
      <c r="C141" s="418"/>
    </row>
    <row r="142" ht="16.5">
      <c r="C142" s="418"/>
    </row>
    <row r="143" ht="16.5">
      <c r="C143" s="418"/>
    </row>
    <row r="144" ht="16.5">
      <c r="C144" s="418"/>
    </row>
    <row r="145" ht="16.5">
      <c r="C145" s="418"/>
    </row>
    <row r="146" ht="16.5">
      <c r="C146" s="418"/>
    </row>
    <row r="147" ht="16.5">
      <c r="C147" s="418"/>
    </row>
    <row r="148" ht="16.5">
      <c r="C148" s="418"/>
    </row>
    <row r="149" ht="16.5">
      <c r="C149" s="418"/>
    </row>
    <row r="150" ht="16.5">
      <c r="C150" s="418"/>
    </row>
    <row r="151" ht="16.5">
      <c r="C151" s="418"/>
    </row>
    <row r="152" ht="16.5">
      <c r="C152" s="418"/>
    </row>
    <row r="153" ht="16.5">
      <c r="C153" s="418"/>
    </row>
    <row r="154" ht="16.5">
      <c r="C154" s="418"/>
    </row>
    <row r="155" ht="16.5">
      <c r="C155" s="418"/>
    </row>
    <row r="156" ht="16.5">
      <c r="C156" s="418"/>
    </row>
    <row r="157" ht="16.5">
      <c r="C157" s="418"/>
    </row>
    <row r="158" ht="16.5">
      <c r="C158" s="418"/>
    </row>
    <row r="159" ht="16.5">
      <c r="C159" s="418"/>
    </row>
    <row r="160" ht="16.5">
      <c r="C160" s="418"/>
    </row>
    <row r="161" ht="16.5">
      <c r="C161" s="418"/>
    </row>
    <row r="162" ht="16.5">
      <c r="C162" s="418"/>
    </row>
    <row r="163" ht="16.5">
      <c r="C163" s="418"/>
    </row>
    <row r="164" ht="16.5">
      <c r="C164" s="418"/>
    </row>
    <row r="165" ht="16.5">
      <c r="C165" s="418"/>
    </row>
    <row r="166" ht="16.5">
      <c r="C166" s="418"/>
    </row>
    <row r="167" ht="16.5">
      <c r="C167" s="418"/>
    </row>
    <row r="168" ht="16.5">
      <c r="C168" s="418"/>
    </row>
    <row r="169" ht="16.5">
      <c r="C169" s="418"/>
    </row>
    <row r="170" ht="16.5">
      <c r="C170" s="418"/>
    </row>
    <row r="171" ht="16.5">
      <c r="C171" s="418"/>
    </row>
    <row r="172" ht="16.5">
      <c r="C172" s="418"/>
    </row>
    <row r="173" ht="16.5">
      <c r="C173" s="418"/>
    </row>
    <row r="174" ht="16.5">
      <c r="C174" s="418"/>
    </row>
    <row r="175" ht="16.5">
      <c r="C175" s="418"/>
    </row>
    <row r="176" ht="16.5">
      <c r="C176" s="418"/>
    </row>
    <row r="177" ht="16.5">
      <c r="C177" s="418"/>
    </row>
    <row r="178" ht="16.5">
      <c r="C178" s="418"/>
    </row>
    <row r="179" ht="16.5">
      <c r="C179" s="418"/>
    </row>
    <row r="180" ht="16.5">
      <c r="C180" s="418"/>
    </row>
    <row r="181" ht="16.5">
      <c r="C181" s="418"/>
    </row>
    <row r="182" ht="16.5">
      <c r="C182" s="418"/>
    </row>
    <row r="183" ht="16.5">
      <c r="C183" s="418"/>
    </row>
    <row r="184" ht="16.5">
      <c r="C184" s="418"/>
    </row>
    <row r="185" ht="16.5">
      <c r="C185" s="418"/>
    </row>
    <row r="186" ht="16.5">
      <c r="C186" s="418"/>
    </row>
    <row r="187" ht="16.5">
      <c r="C187" s="418"/>
    </row>
    <row r="188" ht="16.5">
      <c r="C188" s="418"/>
    </row>
    <row r="189" ht="16.5">
      <c r="C189" s="418"/>
    </row>
    <row r="190" ht="16.5">
      <c r="C190" s="418"/>
    </row>
    <row r="191" ht="16.5">
      <c r="C191" s="418"/>
    </row>
    <row r="192" ht="16.5">
      <c r="C192" s="418"/>
    </row>
    <row r="193" ht="16.5">
      <c r="C193" s="418"/>
    </row>
    <row r="194" ht="16.5">
      <c r="C194" s="418"/>
    </row>
    <row r="195" ht="16.5">
      <c r="C195" s="418"/>
    </row>
    <row r="196" ht="16.5">
      <c r="C196" s="418"/>
    </row>
    <row r="197" ht="16.5">
      <c r="C197" s="418"/>
    </row>
    <row r="198" ht="16.5">
      <c r="C198" s="418"/>
    </row>
    <row r="199" ht="16.5">
      <c r="C199" s="418"/>
    </row>
    <row r="200" ht="16.5">
      <c r="C200" s="418"/>
    </row>
    <row r="201" ht="16.5">
      <c r="C201" s="418"/>
    </row>
    <row r="202" ht="16.5">
      <c r="C202" s="418"/>
    </row>
    <row r="203" ht="16.5">
      <c r="C203" s="418"/>
    </row>
    <row r="204" ht="16.5">
      <c r="C204" s="418"/>
    </row>
    <row r="205" ht="16.5">
      <c r="C205" s="418"/>
    </row>
    <row r="206" ht="16.5">
      <c r="C206" s="418"/>
    </row>
    <row r="207" ht="16.5">
      <c r="C207" s="418"/>
    </row>
    <row r="208" ht="16.5">
      <c r="C208" s="418"/>
    </row>
    <row r="209" ht="16.5">
      <c r="C209" s="418"/>
    </row>
    <row r="210" ht="16.5">
      <c r="C210" s="418"/>
    </row>
    <row r="211" ht="16.5">
      <c r="C211" s="418"/>
    </row>
    <row r="212" ht="16.5">
      <c r="C212" s="418"/>
    </row>
    <row r="213" ht="16.5">
      <c r="C213" s="418"/>
    </row>
    <row r="214" ht="16.5">
      <c r="C214" s="418"/>
    </row>
    <row r="215" ht="16.5">
      <c r="C215" s="418"/>
    </row>
    <row r="216" ht="16.5">
      <c r="C216" s="418"/>
    </row>
    <row r="217" ht="16.5">
      <c r="C217" s="418"/>
    </row>
    <row r="218" ht="16.5">
      <c r="C218" s="418"/>
    </row>
    <row r="219" ht="16.5">
      <c r="C219" s="418"/>
    </row>
    <row r="220" ht="16.5">
      <c r="C220" s="418"/>
    </row>
    <row r="221" ht="16.5">
      <c r="C221" s="418"/>
    </row>
    <row r="222" ht="16.5">
      <c r="C222" s="418"/>
    </row>
    <row r="223" ht="16.5">
      <c r="C223" s="418"/>
    </row>
    <row r="224" ht="16.5">
      <c r="C224" s="418"/>
    </row>
    <row r="225" ht="16.5">
      <c r="C225" s="418"/>
    </row>
    <row r="226" ht="16.5">
      <c r="C226" s="418"/>
    </row>
    <row r="227" ht="16.5">
      <c r="C227" s="418"/>
    </row>
    <row r="228" ht="16.5">
      <c r="C228" s="418"/>
    </row>
    <row r="229" ht="16.5">
      <c r="C229" s="418"/>
    </row>
    <row r="230" ht="16.5">
      <c r="C230" s="418"/>
    </row>
    <row r="231" ht="16.5">
      <c r="C231" s="418"/>
    </row>
    <row r="232" ht="16.5">
      <c r="C232" s="418"/>
    </row>
    <row r="233" ht="16.5">
      <c r="C233" s="418"/>
    </row>
    <row r="234" ht="16.5">
      <c r="C234" s="418"/>
    </row>
    <row r="235" ht="16.5">
      <c r="C235" s="418"/>
    </row>
    <row r="236" ht="16.5">
      <c r="C236" s="418"/>
    </row>
    <row r="237" ht="16.5">
      <c r="C237" s="418"/>
    </row>
    <row r="238" ht="16.5">
      <c r="C238" s="418"/>
    </row>
    <row r="239" ht="16.5">
      <c r="C239" s="418"/>
    </row>
    <row r="240" ht="16.5">
      <c r="C240" s="418"/>
    </row>
    <row r="241" ht="16.5">
      <c r="C241" s="418"/>
    </row>
    <row r="242" ht="16.5">
      <c r="C242" s="418"/>
    </row>
    <row r="243" ht="16.5">
      <c r="C243" s="418"/>
    </row>
    <row r="244" ht="16.5">
      <c r="C244" s="418"/>
    </row>
    <row r="245" ht="16.5">
      <c r="C245" s="418"/>
    </row>
    <row r="246" ht="16.5">
      <c r="C246" s="418"/>
    </row>
    <row r="247" ht="16.5">
      <c r="C247" s="418"/>
    </row>
    <row r="248" ht="16.5">
      <c r="C248" s="418"/>
    </row>
    <row r="249" ht="16.5">
      <c r="C249" s="418"/>
    </row>
    <row r="250" ht="16.5">
      <c r="C250" s="418"/>
    </row>
    <row r="251" ht="16.5">
      <c r="C251" s="418"/>
    </row>
    <row r="252" ht="16.5">
      <c r="C252" s="418"/>
    </row>
    <row r="253" ht="16.5">
      <c r="C253" s="418"/>
    </row>
    <row r="254" ht="16.5">
      <c r="C254" s="418"/>
    </row>
    <row r="255" ht="16.5">
      <c r="C255" s="418"/>
    </row>
    <row r="256" ht="16.5">
      <c r="C256" s="418"/>
    </row>
    <row r="257" ht="16.5">
      <c r="C257" s="418"/>
    </row>
    <row r="258" ht="16.5">
      <c r="C258" s="418"/>
    </row>
    <row r="259" ht="16.5">
      <c r="C259" s="418"/>
    </row>
    <row r="260" ht="16.5">
      <c r="C260" s="418"/>
    </row>
    <row r="261" ht="16.5">
      <c r="C261" s="418"/>
    </row>
    <row r="262" ht="16.5">
      <c r="C262" s="418"/>
    </row>
    <row r="263" ht="16.5">
      <c r="C263" s="418"/>
    </row>
    <row r="264" ht="16.5">
      <c r="C264" s="418"/>
    </row>
    <row r="265" ht="16.5">
      <c r="C265" s="418"/>
    </row>
    <row r="266" ht="16.5">
      <c r="C266" s="418"/>
    </row>
    <row r="267" ht="16.5">
      <c r="C267" s="418"/>
    </row>
    <row r="268" ht="16.5">
      <c r="C268" s="418"/>
    </row>
    <row r="269" ht="16.5">
      <c r="C269" s="418"/>
    </row>
    <row r="270" ht="16.5">
      <c r="C270" s="418"/>
    </row>
    <row r="271" ht="16.5">
      <c r="C271" s="418"/>
    </row>
    <row r="272" ht="16.5">
      <c r="C272" s="418"/>
    </row>
    <row r="273" ht="16.5">
      <c r="C273" s="418"/>
    </row>
    <row r="274" ht="16.5">
      <c r="C274" s="418"/>
    </row>
    <row r="275" ht="16.5">
      <c r="C275" s="418"/>
    </row>
    <row r="276" ht="16.5">
      <c r="C276" s="418"/>
    </row>
    <row r="277" ht="16.5">
      <c r="C277" s="418"/>
    </row>
    <row r="278" ht="16.5">
      <c r="C278" s="418"/>
    </row>
    <row r="279" ht="16.5">
      <c r="C279" s="418"/>
    </row>
    <row r="280" ht="16.5">
      <c r="C280" s="418"/>
    </row>
    <row r="281" ht="16.5">
      <c r="C281" s="418"/>
    </row>
    <row r="282" ht="16.5">
      <c r="C282" s="418"/>
    </row>
    <row r="283" ht="16.5">
      <c r="C283" s="418"/>
    </row>
    <row r="284" ht="16.5">
      <c r="C284" s="418"/>
    </row>
    <row r="285" ht="16.5">
      <c r="C285" s="418"/>
    </row>
    <row r="286" ht="16.5">
      <c r="C286" s="418"/>
    </row>
    <row r="287" ht="16.5">
      <c r="C287" s="418"/>
    </row>
    <row r="288" ht="16.5">
      <c r="C288" s="418"/>
    </row>
    <row r="289" ht="16.5">
      <c r="C289" s="418"/>
    </row>
    <row r="290" ht="16.5">
      <c r="C290" s="418"/>
    </row>
    <row r="291" ht="16.5">
      <c r="C291" s="418"/>
    </row>
    <row r="292" ht="16.5">
      <c r="C292" s="418"/>
    </row>
    <row r="293" ht="16.5">
      <c r="C293" s="418"/>
    </row>
    <row r="294" ht="16.5">
      <c r="C294" s="418"/>
    </row>
    <row r="295" ht="16.5">
      <c r="C295" s="418"/>
    </row>
    <row r="296" ht="16.5">
      <c r="C296" s="418"/>
    </row>
    <row r="297" ht="16.5">
      <c r="C297" s="418"/>
    </row>
    <row r="298" ht="16.5">
      <c r="C298" s="418"/>
    </row>
    <row r="299" ht="16.5">
      <c r="C299" s="418"/>
    </row>
    <row r="300" ht="16.5">
      <c r="C300" s="418"/>
    </row>
    <row r="301" ht="16.5">
      <c r="C301" s="418"/>
    </row>
    <row r="302" ht="16.5">
      <c r="C302" s="418"/>
    </row>
    <row r="303" ht="16.5">
      <c r="C303" s="418"/>
    </row>
    <row r="304" ht="16.5">
      <c r="C304" s="418"/>
    </row>
    <row r="305" ht="16.5">
      <c r="C305" s="418"/>
    </row>
    <row r="306" ht="16.5">
      <c r="C306" s="418"/>
    </row>
    <row r="307" ht="16.5">
      <c r="C307" s="418"/>
    </row>
    <row r="308" ht="16.5">
      <c r="C308" s="418"/>
    </row>
    <row r="309" ht="16.5">
      <c r="C309" s="418"/>
    </row>
    <row r="310" ht="16.5">
      <c r="C310" s="418"/>
    </row>
    <row r="311" ht="16.5">
      <c r="C311" s="418"/>
    </row>
    <row r="312" ht="16.5">
      <c r="C312" s="418"/>
    </row>
    <row r="313" ht="16.5">
      <c r="C313" s="418"/>
    </row>
    <row r="314" ht="16.5">
      <c r="C314" s="418"/>
    </row>
    <row r="315" ht="16.5">
      <c r="C315" s="418"/>
    </row>
    <row r="316" ht="16.5">
      <c r="C316" s="418"/>
    </row>
    <row r="317" ht="16.5">
      <c r="C317" s="418"/>
    </row>
    <row r="318" ht="16.5">
      <c r="C318" s="418"/>
    </row>
    <row r="319" ht="16.5">
      <c r="C319" s="418"/>
    </row>
    <row r="320" ht="16.5">
      <c r="C320" s="418"/>
    </row>
    <row r="321" ht="16.5">
      <c r="C321" s="418"/>
    </row>
    <row r="322" ht="16.5">
      <c r="C322" s="418"/>
    </row>
    <row r="323" ht="16.5">
      <c r="C323" s="418"/>
    </row>
    <row r="324" ht="16.5">
      <c r="C324" s="418"/>
    </row>
    <row r="325" ht="16.5">
      <c r="C325" s="418"/>
    </row>
    <row r="326" ht="16.5">
      <c r="C326" s="418"/>
    </row>
    <row r="327" ht="16.5">
      <c r="C327" s="418"/>
    </row>
    <row r="328" ht="16.5">
      <c r="C328" s="418"/>
    </row>
    <row r="329" ht="16.5">
      <c r="C329" s="418"/>
    </row>
    <row r="330" ht="16.5">
      <c r="C330" s="418"/>
    </row>
    <row r="331" ht="16.5">
      <c r="C331" s="418"/>
    </row>
    <row r="332" ht="16.5">
      <c r="C332" s="418"/>
    </row>
    <row r="333" ht="16.5">
      <c r="C333" s="418"/>
    </row>
    <row r="334" ht="16.5">
      <c r="C334" s="418"/>
    </row>
    <row r="335" ht="16.5">
      <c r="C335" s="418"/>
    </row>
    <row r="336" ht="16.5">
      <c r="C336" s="418"/>
    </row>
    <row r="337" ht="16.5">
      <c r="C337" s="418"/>
    </row>
    <row r="338" ht="16.5">
      <c r="C338" s="418"/>
    </row>
    <row r="339" ht="16.5">
      <c r="C339" s="418"/>
    </row>
    <row r="340" ht="16.5">
      <c r="C340" s="418"/>
    </row>
    <row r="341" ht="16.5">
      <c r="C341" s="418"/>
    </row>
    <row r="342" ht="16.5">
      <c r="C342" s="418"/>
    </row>
    <row r="343" ht="16.5">
      <c r="C343" s="418"/>
    </row>
    <row r="344" ht="16.5">
      <c r="C344" s="418"/>
    </row>
    <row r="345" ht="16.5">
      <c r="C345" s="418"/>
    </row>
    <row r="346" ht="16.5">
      <c r="C346" s="418"/>
    </row>
    <row r="347" ht="16.5">
      <c r="C347" s="418"/>
    </row>
    <row r="348" ht="16.5">
      <c r="C348" s="418"/>
    </row>
    <row r="349" ht="16.5">
      <c r="C349" s="418"/>
    </row>
    <row r="350" ht="16.5">
      <c r="C350" s="418"/>
    </row>
    <row r="351" ht="16.5">
      <c r="C351" s="418"/>
    </row>
    <row r="352" ht="16.5">
      <c r="C352" s="418"/>
    </row>
    <row r="353" ht="16.5">
      <c r="C353" s="418"/>
    </row>
    <row r="354" ht="16.5">
      <c r="C354" s="418"/>
    </row>
    <row r="355" ht="16.5">
      <c r="C355" s="418"/>
    </row>
    <row r="356" ht="16.5">
      <c r="C356" s="418"/>
    </row>
    <row r="357" ht="16.5">
      <c r="C357" s="418"/>
    </row>
    <row r="358" ht="16.5">
      <c r="C358" s="418"/>
    </row>
    <row r="359" ht="16.5">
      <c r="C359" s="418"/>
    </row>
    <row r="360" ht="16.5">
      <c r="C360" s="418"/>
    </row>
    <row r="361" ht="16.5">
      <c r="C361" s="418"/>
    </row>
    <row r="362" ht="16.5">
      <c r="C362" s="418"/>
    </row>
    <row r="363" ht="16.5">
      <c r="C363" s="418"/>
    </row>
    <row r="364" ht="16.5">
      <c r="C364" s="418"/>
    </row>
    <row r="365" ht="16.5">
      <c r="C365" s="418"/>
    </row>
    <row r="366" ht="16.5">
      <c r="C366" s="418"/>
    </row>
    <row r="367" ht="16.5">
      <c r="C367" s="418"/>
    </row>
    <row r="368" ht="16.5">
      <c r="C368" s="418"/>
    </row>
    <row r="369" ht="16.5">
      <c r="C369" s="418"/>
    </row>
    <row r="370" ht="16.5">
      <c r="C370" s="418"/>
    </row>
    <row r="371" ht="16.5">
      <c r="C371" s="418"/>
    </row>
    <row r="372" ht="16.5">
      <c r="C372" s="418"/>
    </row>
    <row r="373" ht="16.5">
      <c r="C373" s="418"/>
    </row>
    <row r="374" ht="16.5">
      <c r="C374" s="418"/>
    </row>
    <row r="375" ht="16.5">
      <c r="C375" s="418"/>
    </row>
    <row r="376" ht="16.5">
      <c r="C376" s="418"/>
    </row>
    <row r="377" ht="16.5">
      <c r="C377" s="418"/>
    </row>
    <row r="378" ht="16.5">
      <c r="C378" s="418"/>
    </row>
    <row r="379" ht="16.5">
      <c r="C379" s="418"/>
    </row>
    <row r="380" ht="16.5">
      <c r="C380" s="418"/>
    </row>
    <row r="381" ht="16.5">
      <c r="C381" s="418"/>
    </row>
    <row r="382" ht="16.5">
      <c r="C382" s="418"/>
    </row>
    <row r="383" ht="16.5">
      <c r="C383" s="418"/>
    </row>
    <row r="384" ht="16.5">
      <c r="C384" s="418"/>
    </row>
    <row r="385" ht="16.5">
      <c r="C385" s="418"/>
    </row>
    <row r="386" ht="16.5">
      <c r="C386" s="418"/>
    </row>
    <row r="387" ht="16.5">
      <c r="C387" s="418"/>
    </row>
    <row r="388" ht="16.5">
      <c r="C388" s="418"/>
    </row>
    <row r="389" ht="16.5">
      <c r="C389" s="418"/>
    </row>
    <row r="390" ht="16.5">
      <c r="C390" s="418"/>
    </row>
    <row r="391" ht="16.5">
      <c r="C391" s="418"/>
    </row>
    <row r="392" ht="16.5">
      <c r="C392" s="418"/>
    </row>
    <row r="393" ht="16.5">
      <c r="C393" s="418"/>
    </row>
    <row r="394" ht="16.5">
      <c r="C394" s="418"/>
    </row>
    <row r="395" ht="16.5">
      <c r="C395" s="418"/>
    </row>
    <row r="396" ht="16.5">
      <c r="C396" s="418"/>
    </row>
    <row r="397" ht="16.5">
      <c r="C397" s="418"/>
    </row>
    <row r="398" ht="16.5">
      <c r="C398" s="418"/>
    </row>
    <row r="399" ht="16.5">
      <c r="C399" s="418"/>
    </row>
    <row r="400" ht="16.5">
      <c r="C400" s="418"/>
    </row>
    <row r="401" ht="16.5">
      <c r="C401" s="418"/>
    </row>
    <row r="402" ht="16.5">
      <c r="C402" s="418"/>
    </row>
    <row r="403" ht="16.5">
      <c r="C403" s="418"/>
    </row>
    <row r="404" ht="16.5">
      <c r="C404" s="418"/>
    </row>
    <row r="405" ht="16.5">
      <c r="C405" s="418"/>
    </row>
    <row r="406" ht="16.5">
      <c r="C406" s="418"/>
    </row>
    <row r="407" ht="16.5">
      <c r="C407" s="418"/>
    </row>
    <row r="408" ht="16.5">
      <c r="C408" s="418"/>
    </row>
    <row r="409" ht="16.5">
      <c r="C409" s="418"/>
    </row>
    <row r="410" ht="16.5">
      <c r="C410" s="418"/>
    </row>
    <row r="411" ht="16.5">
      <c r="C411" s="418"/>
    </row>
    <row r="412" ht="16.5">
      <c r="C412" s="418"/>
    </row>
    <row r="413" ht="16.5">
      <c r="C413" s="418"/>
    </row>
    <row r="414" ht="16.5">
      <c r="C414" s="418"/>
    </row>
    <row r="415" ht="16.5">
      <c r="C415" s="418"/>
    </row>
    <row r="416" ht="16.5">
      <c r="C416" s="418"/>
    </row>
    <row r="417" ht="16.5">
      <c r="C417" s="418"/>
    </row>
    <row r="418" ht="16.5">
      <c r="C418" s="418"/>
    </row>
    <row r="419" ht="16.5">
      <c r="C419" s="418"/>
    </row>
    <row r="420" ht="16.5">
      <c r="C420" s="418"/>
    </row>
    <row r="421" ht="16.5">
      <c r="C421" s="418"/>
    </row>
    <row r="422" ht="16.5">
      <c r="C422" s="418"/>
    </row>
    <row r="423" ht="16.5">
      <c r="C423" s="418"/>
    </row>
    <row r="424" ht="16.5">
      <c r="C424" s="418"/>
    </row>
    <row r="425" ht="16.5">
      <c r="C425" s="418"/>
    </row>
    <row r="426" ht="16.5">
      <c r="C426" s="418"/>
    </row>
    <row r="427" ht="16.5">
      <c r="C427" s="418"/>
    </row>
    <row r="428" ht="16.5">
      <c r="C428" s="418"/>
    </row>
    <row r="429" ht="16.5">
      <c r="C429" s="418"/>
    </row>
    <row r="430" ht="16.5">
      <c r="C430" s="418"/>
    </row>
    <row r="431" ht="16.5">
      <c r="C431" s="418"/>
    </row>
    <row r="432" ht="16.5">
      <c r="C432" s="418"/>
    </row>
    <row r="433" ht="16.5">
      <c r="C433" s="418"/>
    </row>
    <row r="434" ht="16.5">
      <c r="C434" s="418"/>
    </row>
    <row r="435" ht="16.5">
      <c r="C435" s="418"/>
    </row>
    <row r="436" ht="16.5">
      <c r="C436" s="418"/>
    </row>
    <row r="437" ht="16.5">
      <c r="C437" s="418"/>
    </row>
    <row r="438" ht="16.5">
      <c r="C438" s="418"/>
    </row>
    <row r="439" ht="16.5">
      <c r="C439" s="418"/>
    </row>
    <row r="440" ht="16.5">
      <c r="C440" s="418"/>
    </row>
    <row r="441" ht="16.5">
      <c r="C441" s="418"/>
    </row>
    <row r="442" ht="16.5">
      <c r="C442" s="418"/>
    </row>
    <row r="443" ht="16.5">
      <c r="C443" s="418"/>
    </row>
    <row r="444" ht="16.5">
      <c r="C444" s="418"/>
    </row>
    <row r="445" ht="16.5">
      <c r="C445" s="418"/>
    </row>
    <row r="446" ht="16.5">
      <c r="C446" s="418"/>
    </row>
    <row r="447" ht="16.5">
      <c r="C447" s="418"/>
    </row>
    <row r="448" ht="16.5">
      <c r="C448" s="418"/>
    </row>
    <row r="449" ht="16.5">
      <c r="C449" s="418"/>
    </row>
    <row r="450" ht="16.5">
      <c r="C450" s="418"/>
    </row>
    <row r="451" ht="16.5">
      <c r="C451" s="418"/>
    </row>
    <row r="452" ht="16.5">
      <c r="C452" s="418"/>
    </row>
    <row r="453" ht="16.5">
      <c r="C453" s="418"/>
    </row>
    <row r="454" ht="16.5">
      <c r="C454" s="418"/>
    </row>
    <row r="455" ht="16.5">
      <c r="C455" s="418"/>
    </row>
    <row r="456" ht="16.5">
      <c r="C456" s="418"/>
    </row>
    <row r="457" ht="16.5">
      <c r="C457" s="418"/>
    </row>
    <row r="458" ht="16.5">
      <c r="C458" s="418"/>
    </row>
    <row r="459" ht="16.5">
      <c r="C459" s="418"/>
    </row>
    <row r="460" ht="16.5">
      <c r="C460" s="418"/>
    </row>
    <row r="461" ht="16.5">
      <c r="C461" s="418"/>
    </row>
    <row r="462" ht="16.5">
      <c r="C462" s="418"/>
    </row>
    <row r="463" ht="16.5">
      <c r="C463" s="418"/>
    </row>
    <row r="464" ht="16.5">
      <c r="C464" s="418"/>
    </row>
    <row r="465" ht="16.5">
      <c r="C465" s="418"/>
    </row>
    <row r="466" ht="16.5">
      <c r="C466" s="418"/>
    </row>
    <row r="467" ht="16.5">
      <c r="C467" s="418"/>
    </row>
    <row r="468" ht="16.5">
      <c r="C468" s="418"/>
    </row>
    <row r="469" ht="16.5">
      <c r="C469" s="418"/>
    </row>
    <row r="470" ht="16.5">
      <c r="C470" s="418"/>
    </row>
    <row r="471" ht="16.5">
      <c r="C471" s="418"/>
    </row>
    <row r="472" ht="16.5">
      <c r="C472" s="418"/>
    </row>
    <row r="473" ht="16.5">
      <c r="C473" s="418"/>
    </row>
    <row r="474" ht="16.5">
      <c r="C474" s="418"/>
    </row>
    <row r="475" ht="16.5">
      <c r="C475" s="418"/>
    </row>
    <row r="476" ht="16.5">
      <c r="C476" s="418"/>
    </row>
    <row r="477" ht="16.5">
      <c r="C477" s="418"/>
    </row>
    <row r="478" ht="16.5">
      <c r="C478" s="418"/>
    </row>
    <row r="479" ht="16.5">
      <c r="C479" s="418"/>
    </row>
    <row r="480" ht="16.5">
      <c r="C480" s="418"/>
    </row>
    <row r="481" ht="16.5">
      <c r="C481" s="418"/>
    </row>
    <row r="482" ht="16.5">
      <c r="C482" s="418"/>
    </row>
    <row r="483" ht="16.5">
      <c r="C483" s="418"/>
    </row>
    <row r="484" ht="16.5">
      <c r="C484" s="418"/>
    </row>
    <row r="485" ht="16.5">
      <c r="C485" s="418"/>
    </row>
    <row r="486" ht="16.5">
      <c r="C486" s="418"/>
    </row>
    <row r="487" ht="16.5">
      <c r="C487" s="418"/>
    </row>
    <row r="488" ht="16.5">
      <c r="C488" s="418"/>
    </row>
    <row r="489" ht="16.5">
      <c r="C489" s="418"/>
    </row>
    <row r="490" ht="16.5">
      <c r="C490" s="418"/>
    </row>
    <row r="491" ht="16.5">
      <c r="C491" s="418"/>
    </row>
    <row r="492" ht="16.5">
      <c r="C492" s="418"/>
    </row>
    <row r="493" ht="16.5">
      <c r="C493" s="418"/>
    </row>
    <row r="494" ht="16.5">
      <c r="C494" s="418"/>
    </row>
    <row r="495" ht="16.5">
      <c r="C495" s="418"/>
    </row>
    <row r="496" ht="16.5">
      <c r="C496" s="418"/>
    </row>
    <row r="497" ht="16.5">
      <c r="C497" s="418"/>
    </row>
    <row r="498" ht="16.5">
      <c r="C498" s="418"/>
    </row>
    <row r="499" ht="16.5">
      <c r="C499" s="418"/>
    </row>
    <row r="500" ht="16.5">
      <c r="C500" s="418"/>
    </row>
    <row r="501" ht="16.5">
      <c r="C501" s="418"/>
    </row>
    <row r="502" ht="16.5">
      <c r="C502" s="418"/>
    </row>
    <row r="503" ht="16.5">
      <c r="C503" s="418"/>
    </row>
    <row r="504" ht="16.5">
      <c r="C504" s="418"/>
    </row>
    <row r="505" ht="16.5">
      <c r="C505" s="418"/>
    </row>
    <row r="506" ht="16.5">
      <c r="C506" s="418"/>
    </row>
    <row r="507" ht="16.5">
      <c r="C507" s="418"/>
    </row>
    <row r="508" ht="16.5">
      <c r="C508" s="418"/>
    </row>
    <row r="509" ht="16.5">
      <c r="C509" s="418"/>
    </row>
    <row r="510" ht="16.5">
      <c r="C510" s="418"/>
    </row>
    <row r="511" ht="16.5">
      <c r="C511" s="418"/>
    </row>
    <row r="512" ht="16.5">
      <c r="C512" s="418"/>
    </row>
    <row r="513" ht="16.5">
      <c r="C513" s="418"/>
    </row>
    <row r="514" ht="16.5">
      <c r="C514" s="418"/>
    </row>
    <row r="515" ht="16.5">
      <c r="C515" s="418"/>
    </row>
    <row r="516" ht="16.5">
      <c r="C516" s="418"/>
    </row>
    <row r="517" ht="16.5">
      <c r="C517" s="418"/>
    </row>
    <row r="518" ht="16.5">
      <c r="C518" s="418"/>
    </row>
    <row r="519" ht="16.5">
      <c r="C519" s="418"/>
    </row>
    <row r="520" ht="16.5">
      <c r="C520" s="418"/>
    </row>
    <row r="521" ht="16.5">
      <c r="C521" s="418"/>
    </row>
    <row r="522" ht="16.5">
      <c r="C522" s="418"/>
    </row>
    <row r="523" ht="16.5">
      <c r="C523" s="418"/>
    </row>
    <row r="524" ht="16.5">
      <c r="C524" s="418"/>
    </row>
    <row r="525" ht="16.5">
      <c r="C525" s="418"/>
    </row>
    <row r="526" ht="16.5">
      <c r="C526" s="418"/>
    </row>
    <row r="527" ht="16.5">
      <c r="C527" s="418"/>
    </row>
    <row r="528" ht="16.5">
      <c r="C528" s="418"/>
    </row>
    <row r="529" ht="16.5">
      <c r="C529" s="418"/>
    </row>
    <row r="530" ht="16.5">
      <c r="C530" s="418"/>
    </row>
    <row r="531" ht="16.5">
      <c r="C531" s="418"/>
    </row>
    <row r="532" ht="16.5">
      <c r="C532" s="418"/>
    </row>
    <row r="533" ht="16.5">
      <c r="C533" s="418"/>
    </row>
    <row r="534" ht="16.5">
      <c r="C534" s="418"/>
    </row>
    <row r="535" ht="16.5">
      <c r="C535" s="418"/>
    </row>
    <row r="536" ht="16.5">
      <c r="C536" s="418"/>
    </row>
    <row r="537" ht="16.5">
      <c r="C537" s="418"/>
    </row>
    <row r="538" ht="16.5">
      <c r="C538" s="418"/>
    </row>
    <row r="539" ht="16.5">
      <c r="C539" s="418"/>
    </row>
    <row r="540" ht="16.5">
      <c r="C540" s="418"/>
    </row>
    <row r="541" ht="16.5">
      <c r="C541" s="418"/>
    </row>
    <row r="542" ht="16.5">
      <c r="C542" s="418"/>
    </row>
    <row r="543" ht="16.5">
      <c r="C543" s="418"/>
    </row>
    <row r="544" ht="16.5">
      <c r="C544" s="418"/>
    </row>
    <row r="545" ht="16.5">
      <c r="C545" s="418"/>
    </row>
    <row r="546" ht="16.5">
      <c r="C546" s="418"/>
    </row>
    <row r="547" ht="16.5">
      <c r="C547" s="418"/>
    </row>
    <row r="548" ht="16.5">
      <c r="C548" s="418"/>
    </row>
    <row r="549" ht="16.5">
      <c r="C549" s="418"/>
    </row>
    <row r="550" ht="16.5">
      <c r="C550" s="418"/>
    </row>
    <row r="551" ht="16.5">
      <c r="C551" s="418"/>
    </row>
    <row r="552" ht="16.5">
      <c r="C552" s="418"/>
    </row>
    <row r="553" ht="16.5">
      <c r="C553" s="418"/>
    </row>
    <row r="554" ht="16.5">
      <c r="C554" s="418"/>
    </row>
    <row r="555" ht="16.5">
      <c r="C555" s="418"/>
    </row>
    <row r="556" ht="16.5">
      <c r="C556" s="418"/>
    </row>
    <row r="557" ht="16.5">
      <c r="C557" s="418"/>
    </row>
    <row r="558" ht="16.5">
      <c r="C558" s="418"/>
    </row>
    <row r="559" ht="16.5">
      <c r="C559" s="418"/>
    </row>
    <row r="560" ht="16.5">
      <c r="C560" s="418"/>
    </row>
    <row r="561" ht="16.5">
      <c r="C561" s="418"/>
    </row>
    <row r="562" ht="16.5">
      <c r="C562" s="418"/>
    </row>
    <row r="563" ht="16.5">
      <c r="C563" s="418"/>
    </row>
    <row r="564" ht="16.5">
      <c r="C564" s="418"/>
    </row>
    <row r="565" ht="16.5">
      <c r="C565" s="418"/>
    </row>
    <row r="566" ht="16.5">
      <c r="C566" s="418"/>
    </row>
    <row r="567" ht="16.5">
      <c r="C567" s="418"/>
    </row>
    <row r="568" ht="16.5">
      <c r="C568" s="418"/>
    </row>
    <row r="569" ht="16.5">
      <c r="C569" s="418"/>
    </row>
    <row r="570" ht="16.5">
      <c r="C570" s="418"/>
    </row>
    <row r="571" ht="16.5">
      <c r="C571" s="418"/>
    </row>
    <row r="572" ht="16.5">
      <c r="C572" s="418"/>
    </row>
    <row r="573" ht="16.5">
      <c r="C573" s="418"/>
    </row>
    <row r="574" ht="16.5">
      <c r="C574" s="418"/>
    </row>
    <row r="575" ht="16.5">
      <c r="C575" s="418"/>
    </row>
    <row r="576" ht="16.5">
      <c r="C576" s="418"/>
    </row>
    <row r="577" ht="16.5">
      <c r="C577" s="418"/>
    </row>
    <row r="578" ht="16.5">
      <c r="C578" s="418"/>
    </row>
    <row r="579" ht="16.5">
      <c r="C579" s="418"/>
    </row>
    <row r="580" ht="16.5">
      <c r="C580" s="418"/>
    </row>
    <row r="581" ht="16.5">
      <c r="C581" s="418"/>
    </row>
    <row r="582" ht="16.5">
      <c r="C582" s="418"/>
    </row>
    <row r="583" ht="16.5">
      <c r="C583" s="418"/>
    </row>
    <row r="584" ht="16.5">
      <c r="C584" s="418"/>
    </row>
    <row r="585" ht="16.5">
      <c r="C585" s="418"/>
    </row>
    <row r="586" ht="16.5">
      <c r="C586" s="418"/>
    </row>
    <row r="587" ht="16.5">
      <c r="C587" s="418"/>
    </row>
    <row r="588" ht="16.5">
      <c r="C588" s="418"/>
    </row>
    <row r="589" ht="16.5">
      <c r="C589" s="418"/>
    </row>
    <row r="590" ht="16.5">
      <c r="C590" s="418"/>
    </row>
    <row r="591" ht="16.5">
      <c r="C591" s="418"/>
    </row>
    <row r="592" ht="16.5">
      <c r="C592" s="418"/>
    </row>
    <row r="593" ht="16.5">
      <c r="C593" s="418"/>
    </row>
    <row r="594" ht="16.5">
      <c r="C594" s="418"/>
    </row>
    <row r="595" ht="16.5">
      <c r="C595" s="418"/>
    </row>
    <row r="596" ht="16.5">
      <c r="C596" s="418"/>
    </row>
    <row r="597" ht="16.5">
      <c r="C597" s="418"/>
    </row>
    <row r="598" ht="16.5">
      <c r="C598" s="418"/>
    </row>
    <row r="599" ht="16.5">
      <c r="C599" s="418"/>
    </row>
    <row r="600" ht="16.5">
      <c r="C600" s="418"/>
    </row>
    <row r="601" ht="16.5">
      <c r="C601" s="418"/>
    </row>
    <row r="602" ht="16.5">
      <c r="C602" s="418"/>
    </row>
    <row r="603" ht="16.5">
      <c r="C603" s="418"/>
    </row>
    <row r="604" ht="16.5">
      <c r="C604" s="418"/>
    </row>
    <row r="605" ht="16.5">
      <c r="C605" s="418"/>
    </row>
    <row r="606" ht="16.5">
      <c r="C606" s="418"/>
    </row>
    <row r="607" ht="16.5">
      <c r="C607" s="418"/>
    </row>
    <row r="608" ht="16.5">
      <c r="C608" s="418"/>
    </row>
    <row r="609" ht="16.5">
      <c r="C609" s="418"/>
    </row>
    <row r="610" ht="16.5">
      <c r="C610" s="418"/>
    </row>
    <row r="611" ht="16.5">
      <c r="C611" s="418"/>
    </row>
    <row r="612" ht="16.5">
      <c r="C612" s="418"/>
    </row>
    <row r="613" ht="16.5">
      <c r="C613" s="418"/>
    </row>
    <row r="614" ht="16.5">
      <c r="C614" s="418"/>
    </row>
    <row r="615" ht="16.5">
      <c r="C615" s="418"/>
    </row>
    <row r="616" ht="16.5">
      <c r="C616" s="418"/>
    </row>
    <row r="617" ht="16.5">
      <c r="C617" s="418"/>
    </row>
    <row r="618" ht="16.5">
      <c r="C618" s="418"/>
    </row>
    <row r="619" ht="16.5">
      <c r="C619" s="418"/>
    </row>
    <row r="620" ht="16.5">
      <c r="C620" s="418"/>
    </row>
    <row r="621" ht="16.5">
      <c r="C621" s="418"/>
    </row>
    <row r="622" ht="16.5">
      <c r="C622" s="418"/>
    </row>
    <row r="623" ht="16.5">
      <c r="C623" s="418"/>
    </row>
    <row r="624" ht="16.5">
      <c r="C624" s="418"/>
    </row>
    <row r="625" ht="16.5">
      <c r="C625" s="418"/>
    </row>
    <row r="626" ht="16.5">
      <c r="C626" s="418"/>
    </row>
    <row r="627" ht="16.5">
      <c r="C627" s="418"/>
    </row>
    <row r="628" ht="16.5">
      <c r="C628" s="418"/>
    </row>
    <row r="629" ht="16.5">
      <c r="C629" s="418"/>
    </row>
    <row r="630" ht="16.5">
      <c r="C630" s="418"/>
    </row>
    <row r="631" ht="16.5">
      <c r="C631" s="418"/>
    </row>
    <row r="632" ht="16.5">
      <c r="C632" s="418"/>
    </row>
    <row r="633" ht="16.5">
      <c r="C633" s="418"/>
    </row>
    <row r="634" ht="16.5">
      <c r="C634" s="418"/>
    </row>
    <row r="635" ht="16.5">
      <c r="C635" s="418"/>
    </row>
    <row r="636" ht="16.5">
      <c r="C636" s="418"/>
    </row>
    <row r="637" ht="16.5">
      <c r="C637" s="418"/>
    </row>
    <row r="638" ht="16.5">
      <c r="C638" s="418"/>
    </row>
    <row r="639" ht="16.5">
      <c r="C639" s="418"/>
    </row>
    <row r="640" ht="16.5">
      <c r="C640" s="418"/>
    </row>
    <row r="641" ht="16.5">
      <c r="C641" s="418"/>
    </row>
    <row r="642" ht="16.5">
      <c r="C642" s="418"/>
    </row>
    <row r="643" ht="16.5">
      <c r="C643" s="418"/>
    </row>
    <row r="644" ht="16.5">
      <c r="C644" s="418"/>
    </row>
    <row r="645" ht="16.5">
      <c r="C645" s="418"/>
    </row>
    <row r="646" ht="16.5">
      <c r="C646" s="418"/>
    </row>
    <row r="647" ht="16.5">
      <c r="C647" s="418"/>
    </row>
    <row r="648" ht="16.5">
      <c r="C648" s="418"/>
    </row>
    <row r="649" ht="16.5">
      <c r="C649" s="418"/>
    </row>
    <row r="650" ht="16.5">
      <c r="C650" s="418"/>
    </row>
    <row r="651" ht="16.5">
      <c r="C651" s="418"/>
    </row>
    <row r="652" ht="16.5">
      <c r="C652" s="418"/>
    </row>
    <row r="653" ht="16.5">
      <c r="C653" s="418"/>
    </row>
    <row r="654" ht="16.5">
      <c r="C654" s="418"/>
    </row>
    <row r="655" ht="16.5">
      <c r="C655" s="418"/>
    </row>
    <row r="656" ht="16.5">
      <c r="C656" s="418"/>
    </row>
    <row r="657" ht="16.5">
      <c r="C657" s="418"/>
    </row>
    <row r="658" ht="16.5">
      <c r="C658" s="418"/>
    </row>
    <row r="659" ht="16.5">
      <c r="C659" s="418"/>
    </row>
    <row r="660" ht="16.5">
      <c r="C660" s="418"/>
    </row>
    <row r="661" ht="16.5">
      <c r="C661" s="418"/>
    </row>
    <row r="662" ht="16.5">
      <c r="C662" s="418"/>
    </row>
    <row r="663" ht="16.5">
      <c r="C663" s="418"/>
    </row>
    <row r="664" ht="16.5">
      <c r="C664" s="418"/>
    </row>
    <row r="665" ht="16.5">
      <c r="C665" s="418"/>
    </row>
    <row r="666" ht="16.5">
      <c r="C666" s="418"/>
    </row>
    <row r="667" ht="16.5">
      <c r="C667" s="418"/>
    </row>
    <row r="668" ht="16.5">
      <c r="C668" s="418"/>
    </row>
    <row r="669" ht="16.5">
      <c r="C669" s="418"/>
    </row>
    <row r="670" ht="16.5">
      <c r="C670" s="418"/>
    </row>
    <row r="671" ht="16.5">
      <c r="C671" s="418"/>
    </row>
    <row r="672" ht="16.5">
      <c r="C672" s="418"/>
    </row>
    <row r="673" ht="16.5">
      <c r="C673" s="418"/>
    </row>
    <row r="674" ht="16.5">
      <c r="C674" s="418"/>
    </row>
    <row r="675" ht="16.5">
      <c r="C675" s="418"/>
    </row>
    <row r="676" ht="16.5">
      <c r="C676" s="418"/>
    </row>
    <row r="677" ht="16.5">
      <c r="C677" s="418"/>
    </row>
    <row r="678" ht="16.5">
      <c r="C678" s="418"/>
    </row>
    <row r="679" ht="16.5">
      <c r="C679" s="418"/>
    </row>
    <row r="680" ht="16.5">
      <c r="C680" s="418"/>
    </row>
    <row r="681" ht="16.5">
      <c r="C681" s="418"/>
    </row>
    <row r="682" ht="16.5">
      <c r="C682" s="418"/>
    </row>
    <row r="683" ht="16.5">
      <c r="C683" s="418"/>
    </row>
    <row r="684" ht="16.5">
      <c r="C684" s="418"/>
    </row>
    <row r="685" ht="16.5">
      <c r="C685" s="418"/>
    </row>
    <row r="686" ht="16.5">
      <c r="C686" s="418"/>
    </row>
    <row r="687" ht="16.5">
      <c r="C687" s="418"/>
    </row>
    <row r="688" ht="16.5">
      <c r="C688" s="418"/>
    </row>
    <row r="689" ht="16.5">
      <c r="C689" s="418"/>
    </row>
    <row r="690" ht="16.5">
      <c r="C690" s="418"/>
    </row>
    <row r="691" ht="16.5">
      <c r="C691" s="418"/>
    </row>
    <row r="692" ht="16.5">
      <c r="C692" s="418"/>
    </row>
    <row r="693" ht="16.5">
      <c r="C693" s="418"/>
    </row>
    <row r="694" ht="16.5">
      <c r="C694" s="418"/>
    </row>
    <row r="695" ht="16.5">
      <c r="C695" s="418"/>
    </row>
    <row r="696" ht="16.5">
      <c r="C696" s="418"/>
    </row>
    <row r="697" ht="16.5">
      <c r="C697" s="418"/>
    </row>
    <row r="698" ht="16.5">
      <c r="C698" s="418"/>
    </row>
    <row r="699" ht="16.5">
      <c r="C699" s="418"/>
    </row>
    <row r="700" ht="16.5">
      <c r="C700" s="418"/>
    </row>
    <row r="701" ht="16.5">
      <c r="C701" s="418"/>
    </row>
    <row r="702" ht="16.5">
      <c r="C702" s="418"/>
    </row>
    <row r="703" ht="16.5">
      <c r="C703" s="418"/>
    </row>
    <row r="704" ht="16.5">
      <c r="C704" s="418"/>
    </row>
    <row r="705" ht="16.5">
      <c r="C705" s="418"/>
    </row>
    <row r="706" ht="16.5">
      <c r="C706" s="418"/>
    </row>
    <row r="707" ht="16.5">
      <c r="C707" s="418"/>
    </row>
    <row r="708" ht="16.5">
      <c r="C708" s="418"/>
    </row>
    <row r="709" ht="16.5">
      <c r="C709" s="418"/>
    </row>
    <row r="710" ht="16.5">
      <c r="C710" s="418"/>
    </row>
    <row r="711" ht="16.5">
      <c r="C711" s="418"/>
    </row>
    <row r="712" ht="16.5">
      <c r="C712" s="418"/>
    </row>
    <row r="713" ht="16.5">
      <c r="C713" s="418"/>
    </row>
    <row r="714" ht="16.5">
      <c r="C714" s="418"/>
    </row>
    <row r="715" ht="16.5">
      <c r="C715" s="418"/>
    </row>
    <row r="716" ht="16.5">
      <c r="C716" s="418"/>
    </row>
    <row r="717" ht="16.5">
      <c r="C717" s="418"/>
    </row>
    <row r="718" ht="16.5">
      <c r="C718" s="418"/>
    </row>
    <row r="719" ht="16.5">
      <c r="C719" s="418"/>
    </row>
    <row r="720" ht="16.5">
      <c r="C720" s="418"/>
    </row>
    <row r="721" ht="16.5">
      <c r="C721" s="418"/>
    </row>
    <row r="722" ht="16.5">
      <c r="C722" s="418"/>
    </row>
    <row r="723" ht="16.5">
      <c r="C723" s="418"/>
    </row>
    <row r="724" ht="16.5">
      <c r="C724" s="418"/>
    </row>
    <row r="725" ht="16.5">
      <c r="C725" s="418"/>
    </row>
    <row r="726" ht="16.5">
      <c r="C726" s="418"/>
    </row>
    <row r="727" ht="16.5">
      <c r="C727" s="418"/>
    </row>
    <row r="728" ht="16.5">
      <c r="C728" s="418"/>
    </row>
    <row r="729" ht="16.5">
      <c r="C729" s="418"/>
    </row>
    <row r="730" ht="16.5">
      <c r="C730" s="418"/>
    </row>
    <row r="731" ht="16.5">
      <c r="C731" s="418"/>
    </row>
    <row r="732" ht="16.5">
      <c r="C732" s="418"/>
    </row>
    <row r="733" ht="16.5">
      <c r="C733" s="418"/>
    </row>
    <row r="734" ht="16.5">
      <c r="C734" s="418"/>
    </row>
    <row r="735" ht="16.5">
      <c r="C735" s="418"/>
    </row>
    <row r="736" ht="16.5">
      <c r="C736" s="418"/>
    </row>
    <row r="737" ht="16.5">
      <c r="C737" s="418"/>
    </row>
    <row r="738" ht="16.5">
      <c r="C738" s="418"/>
    </row>
    <row r="739" ht="16.5">
      <c r="C739" s="418"/>
    </row>
    <row r="740" ht="16.5">
      <c r="C740" s="418"/>
    </row>
    <row r="741" ht="16.5">
      <c r="C741" s="418"/>
    </row>
    <row r="742" ht="16.5">
      <c r="C742" s="418"/>
    </row>
    <row r="743" ht="16.5">
      <c r="C743" s="418"/>
    </row>
    <row r="744" ht="16.5">
      <c r="C744" s="418"/>
    </row>
    <row r="745" ht="16.5">
      <c r="C745" s="418"/>
    </row>
    <row r="746" ht="16.5">
      <c r="C746" s="418"/>
    </row>
    <row r="747" ht="16.5">
      <c r="C747" s="418"/>
    </row>
    <row r="748" ht="16.5">
      <c r="C748" s="418"/>
    </row>
    <row r="749" ht="16.5">
      <c r="C749" s="418"/>
    </row>
    <row r="750" ht="16.5">
      <c r="C750" s="418"/>
    </row>
    <row r="751" ht="16.5">
      <c r="C751" s="418"/>
    </row>
    <row r="752" ht="16.5">
      <c r="C752" s="418"/>
    </row>
    <row r="753" ht="16.5">
      <c r="C753" s="418"/>
    </row>
    <row r="754" ht="16.5">
      <c r="C754" s="418"/>
    </row>
    <row r="755" ht="16.5">
      <c r="C755" s="418"/>
    </row>
    <row r="756" ht="16.5">
      <c r="C756" s="418"/>
    </row>
    <row r="757" ht="16.5">
      <c r="C757" s="418"/>
    </row>
    <row r="758" ht="16.5">
      <c r="C758" s="418"/>
    </row>
    <row r="759" ht="16.5">
      <c r="C759" s="418"/>
    </row>
    <row r="760" ht="16.5">
      <c r="C760" s="418"/>
    </row>
    <row r="761" ht="16.5">
      <c r="C761" s="418"/>
    </row>
    <row r="762" ht="16.5">
      <c r="C762" s="418"/>
    </row>
    <row r="763" ht="16.5">
      <c r="C763" s="418"/>
    </row>
    <row r="764" ht="16.5">
      <c r="C764" s="418"/>
    </row>
    <row r="765" ht="16.5">
      <c r="C765" s="418"/>
    </row>
    <row r="766" ht="16.5">
      <c r="C766" s="418"/>
    </row>
    <row r="767" ht="16.5">
      <c r="C767" s="418"/>
    </row>
    <row r="768" ht="16.5">
      <c r="C768" s="418"/>
    </row>
    <row r="769" ht="16.5">
      <c r="C769" s="418"/>
    </row>
    <row r="770" ht="16.5">
      <c r="C770" s="418"/>
    </row>
    <row r="771" ht="16.5">
      <c r="C771" s="418"/>
    </row>
    <row r="772" ht="16.5">
      <c r="C772" s="418"/>
    </row>
    <row r="773" ht="16.5">
      <c r="C773" s="418"/>
    </row>
    <row r="774" ht="16.5">
      <c r="C774" s="418"/>
    </row>
    <row r="775" ht="16.5">
      <c r="C775" s="418"/>
    </row>
    <row r="776" ht="16.5">
      <c r="C776" s="418"/>
    </row>
    <row r="777" ht="16.5">
      <c r="C777" s="418"/>
    </row>
    <row r="778" ht="16.5">
      <c r="C778" s="418"/>
    </row>
    <row r="779" ht="16.5">
      <c r="C779" s="418"/>
    </row>
    <row r="780" ht="16.5">
      <c r="C780" s="418"/>
    </row>
    <row r="781" ht="16.5">
      <c r="C781" s="418"/>
    </row>
    <row r="782" ht="16.5">
      <c r="C782" s="418"/>
    </row>
    <row r="783" ht="16.5">
      <c r="C783" s="418"/>
    </row>
    <row r="784" ht="16.5">
      <c r="C784" s="418"/>
    </row>
    <row r="785" ht="16.5">
      <c r="C785" s="418"/>
    </row>
    <row r="786" ht="16.5">
      <c r="C786" s="418"/>
    </row>
    <row r="787" ht="16.5">
      <c r="C787" s="418"/>
    </row>
    <row r="788" ht="16.5">
      <c r="C788" s="418"/>
    </row>
    <row r="789" ht="16.5">
      <c r="C789" s="418"/>
    </row>
    <row r="790" ht="16.5">
      <c r="C790" s="418"/>
    </row>
    <row r="791" ht="16.5">
      <c r="C791" s="418"/>
    </row>
    <row r="792" ht="16.5">
      <c r="C792" s="418"/>
    </row>
    <row r="793" ht="16.5">
      <c r="C793" s="418"/>
    </row>
    <row r="794" ht="16.5">
      <c r="C794" s="418"/>
    </row>
    <row r="795" ht="16.5">
      <c r="C795" s="418"/>
    </row>
    <row r="796" ht="16.5">
      <c r="C796" s="418"/>
    </row>
    <row r="797" ht="16.5">
      <c r="C797" s="418"/>
    </row>
    <row r="798" ht="16.5">
      <c r="C798" s="418"/>
    </row>
    <row r="799" ht="16.5">
      <c r="C799" s="418"/>
    </row>
    <row r="800" ht="16.5">
      <c r="C800" s="418"/>
    </row>
    <row r="801" ht="16.5">
      <c r="C801" s="418"/>
    </row>
    <row r="802" ht="16.5">
      <c r="C802" s="418"/>
    </row>
    <row r="803" ht="16.5">
      <c r="C803" s="418"/>
    </row>
    <row r="804" ht="16.5">
      <c r="C804" s="418"/>
    </row>
    <row r="805" ht="16.5">
      <c r="C805" s="418"/>
    </row>
    <row r="806" ht="16.5">
      <c r="C806" s="418"/>
    </row>
    <row r="807" ht="16.5">
      <c r="C807" s="418"/>
    </row>
    <row r="808" ht="16.5">
      <c r="C808" s="418"/>
    </row>
    <row r="809" ht="16.5">
      <c r="C809" s="418"/>
    </row>
    <row r="810" ht="16.5">
      <c r="C810" s="418"/>
    </row>
    <row r="811" ht="16.5">
      <c r="C811" s="418"/>
    </row>
    <row r="812" ht="16.5">
      <c r="C812" s="418"/>
    </row>
    <row r="813" ht="16.5">
      <c r="C813" s="418"/>
    </row>
    <row r="814" ht="16.5">
      <c r="C814" s="418"/>
    </row>
    <row r="815" ht="16.5">
      <c r="C815" s="418"/>
    </row>
    <row r="816" ht="16.5">
      <c r="C816" s="418"/>
    </row>
    <row r="817" ht="16.5">
      <c r="C817" s="418"/>
    </row>
    <row r="818" ht="16.5">
      <c r="C818" s="418"/>
    </row>
    <row r="819" ht="16.5">
      <c r="C819" s="418"/>
    </row>
    <row r="820" ht="16.5">
      <c r="C820" s="418"/>
    </row>
    <row r="821" ht="16.5">
      <c r="C821" s="418"/>
    </row>
    <row r="822" ht="16.5">
      <c r="C822" s="418"/>
    </row>
    <row r="823" ht="16.5">
      <c r="C823" s="418"/>
    </row>
    <row r="824" ht="16.5">
      <c r="C824" s="418"/>
    </row>
    <row r="825" ht="16.5">
      <c r="C825" s="418"/>
    </row>
    <row r="826" ht="16.5">
      <c r="C826" s="418"/>
    </row>
    <row r="827" ht="16.5">
      <c r="C827" s="418"/>
    </row>
    <row r="828" ht="16.5">
      <c r="C828" s="418"/>
    </row>
    <row r="829" ht="16.5">
      <c r="C829" s="418"/>
    </row>
    <row r="830" ht="16.5">
      <c r="C830" s="418"/>
    </row>
    <row r="831" ht="16.5">
      <c r="C831" s="418"/>
    </row>
    <row r="832" ht="16.5">
      <c r="C832" s="418"/>
    </row>
    <row r="833" ht="16.5">
      <c r="C833" s="418"/>
    </row>
    <row r="834" ht="16.5">
      <c r="C834" s="418"/>
    </row>
    <row r="835" ht="16.5">
      <c r="C835" s="418"/>
    </row>
    <row r="836" ht="16.5">
      <c r="C836" s="418"/>
    </row>
    <row r="837" ht="16.5">
      <c r="C837" s="418"/>
    </row>
    <row r="838" ht="16.5">
      <c r="C838" s="418"/>
    </row>
    <row r="839" ht="16.5">
      <c r="C839" s="418"/>
    </row>
    <row r="840" ht="16.5">
      <c r="C840" s="418"/>
    </row>
    <row r="841" ht="16.5">
      <c r="C841" s="418"/>
    </row>
    <row r="842" ht="16.5">
      <c r="C842" s="418"/>
    </row>
    <row r="843" ht="16.5">
      <c r="C843" s="418"/>
    </row>
    <row r="844" ht="16.5">
      <c r="C844" s="418"/>
    </row>
    <row r="845" ht="16.5">
      <c r="C845" s="418"/>
    </row>
    <row r="846" ht="16.5">
      <c r="C846" s="418"/>
    </row>
    <row r="847" ht="16.5">
      <c r="C847" s="418"/>
    </row>
    <row r="848" ht="16.5">
      <c r="C848" s="418"/>
    </row>
    <row r="849" ht="16.5">
      <c r="C849" s="418"/>
    </row>
    <row r="850" ht="16.5">
      <c r="C850" s="418"/>
    </row>
    <row r="851" ht="16.5">
      <c r="C851" s="418"/>
    </row>
    <row r="852" ht="16.5">
      <c r="C852" s="418"/>
    </row>
    <row r="853" ht="16.5">
      <c r="C853" s="418"/>
    </row>
    <row r="854" ht="16.5">
      <c r="C854" s="418"/>
    </row>
    <row r="855" ht="16.5">
      <c r="C855" s="418"/>
    </row>
    <row r="856" ht="16.5">
      <c r="C856" s="418"/>
    </row>
    <row r="857" ht="16.5">
      <c r="C857" s="418"/>
    </row>
    <row r="858" ht="16.5">
      <c r="C858" s="418"/>
    </row>
    <row r="859" ht="16.5">
      <c r="C859" s="418"/>
    </row>
    <row r="860" ht="16.5">
      <c r="C860" s="418"/>
    </row>
    <row r="861" ht="16.5">
      <c r="C861" s="418"/>
    </row>
    <row r="862" ht="16.5">
      <c r="C862" s="418"/>
    </row>
    <row r="863" ht="16.5">
      <c r="C863" s="418"/>
    </row>
    <row r="864" ht="16.5">
      <c r="C864" s="418"/>
    </row>
    <row r="865" ht="16.5">
      <c r="C865" s="418"/>
    </row>
    <row r="866" ht="16.5">
      <c r="C866" s="418"/>
    </row>
    <row r="867" ht="16.5">
      <c r="C867" s="418"/>
    </row>
    <row r="868" ht="16.5">
      <c r="C868" s="418"/>
    </row>
    <row r="869" ht="16.5">
      <c r="C869" s="418"/>
    </row>
    <row r="870" ht="16.5">
      <c r="C870" s="418"/>
    </row>
    <row r="871" ht="16.5">
      <c r="C871" s="418"/>
    </row>
    <row r="872" ht="16.5">
      <c r="C872" s="418"/>
    </row>
    <row r="873" ht="16.5">
      <c r="C873" s="418"/>
    </row>
    <row r="874" ht="16.5">
      <c r="C874" s="418"/>
    </row>
    <row r="875" ht="16.5">
      <c r="C875" s="418"/>
    </row>
    <row r="876" ht="16.5">
      <c r="C876" s="418"/>
    </row>
    <row r="877" ht="16.5">
      <c r="C877" s="418"/>
    </row>
    <row r="878" ht="16.5">
      <c r="C878" s="418"/>
    </row>
    <row r="879" ht="16.5">
      <c r="C879" s="418"/>
    </row>
    <row r="880" ht="16.5">
      <c r="C880" s="418"/>
    </row>
    <row r="881" ht="16.5">
      <c r="C881" s="418"/>
    </row>
    <row r="882" ht="16.5">
      <c r="C882" s="418"/>
    </row>
    <row r="883" ht="16.5">
      <c r="C883" s="418"/>
    </row>
    <row r="884" ht="16.5">
      <c r="C884" s="418"/>
    </row>
    <row r="885" ht="16.5">
      <c r="C885" s="418"/>
    </row>
    <row r="886" ht="16.5">
      <c r="C886" s="418"/>
    </row>
    <row r="887" ht="16.5">
      <c r="C887" s="418"/>
    </row>
    <row r="888" ht="16.5">
      <c r="C888" s="418"/>
    </row>
    <row r="889" ht="16.5">
      <c r="C889" s="418"/>
    </row>
    <row r="890" ht="16.5">
      <c r="C890" s="418"/>
    </row>
    <row r="891" ht="16.5">
      <c r="C891" s="418"/>
    </row>
    <row r="892" ht="16.5">
      <c r="C892" s="418"/>
    </row>
    <row r="893" ht="16.5">
      <c r="C893" s="418"/>
    </row>
    <row r="894" ht="16.5">
      <c r="C894" s="418"/>
    </row>
    <row r="895" ht="16.5">
      <c r="C895" s="418"/>
    </row>
    <row r="896" ht="16.5">
      <c r="C896" s="418"/>
    </row>
    <row r="897" ht="16.5">
      <c r="C897" s="418"/>
    </row>
    <row r="898" ht="16.5">
      <c r="C898" s="418"/>
    </row>
    <row r="899" ht="16.5">
      <c r="C899" s="418"/>
    </row>
    <row r="900" ht="16.5">
      <c r="C900" s="418"/>
    </row>
    <row r="901" ht="16.5">
      <c r="C901" s="418"/>
    </row>
    <row r="902" ht="16.5">
      <c r="C902" s="418"/>
    </row>
    <row r="903" ht="16.5">
      <c r="C903" s="418"/>
    </row>
    <row r="904" ht="16.5">
      <c r="C904" s="418"/>
    </row>
    <row r="905" ht="16.5">
      <c r="C905" s="418"/>
    </row>
    <row r="906" ht="16.5">
      <c r="C906" s="418"/>
    </row>
    <row r="907" ht="16.5">
      <c r="C907" s="418"/>
    </row>
    <row r="908" ht="16.5">
      <c r="C908" s="418"/>
    </row>
    <row r="909" ht="16.5">
      <c r="C909" s="418"/>
    </row>
    <row r="910" ht="16.5">
      <c r="C910" s="418"/>
    </row>
    <row r="911" ht="16.5">
      <c r="C911" s="418"/>
    </row>
    <row r="912" ht="16.5">
      <c r="C912" s="418"/>
    </row>
    <row r="913" ht="16.5">
      <c r="C913" s="418"/>
    </row>
    <row r="914" ht="16.5">
      <c r="C914" s="418"/>
    </row>
    <row r="915" ht="16.5">
      <c r="C915" s="418"/>
    </row>
    <row r="916" ht="16.5">
      <c r="C916" s="418"/>
    </row>
    <row r="917" ht="16.5">
      <c r="C917" s="418"/>
    </row>
    <row r="918" ht="16.5">
      <c r="C918" s="418"/>
    </row>
    <row r="919" ht="16.5">
      <c r="C919" s="418"/>
    </row>
    <row r="920" ht="16.5">
      <c r="C920" s="418"/>
    </row>
    <row r="921" ht="16.5">
      <c r="C921" s="418"/>
    </row>
    <row r="922" ht="16.5">
      <c r="C922" s="418"/>
    </row>
    <row r="923" ht="16.5">
      <c r="C923" s="418"/>
    </row>
    <row r="924" ht="16.5">
      <c r="C924" s="418"/>
    </row>
    <row r="925" ht="16.5">
      <c r="C925" s="418"/>
    </row>
    <row r="926" ht="16.5">
      <c r="C926" s="418"/>
    </row>
    <row r="927" ht="16.5">
      <c r="C927" s="418"/>
    </row>
    <row r="928" ht="16.5">
      <c r="C928" s="418"/>
    </row>
    <row r="929" ht="16.5">
      <c r="C929" s="418"/>
    </row>
    <row r="930" ht="16.5">
      <c r="C930" s="418"/>
    </row>
    <row r="931" ht="16.5">
      <c r="C931" s="418"/>
    </row>
    <row r="932" ht="16.5">
      <c r="C932" s="418"/>
    </row>
    <row r="933" ht="16.5">
      <c r="C933" s="418"/>
    </row>
    <row r="934" ht="16.5">
      <c r="C934" s="418"/>
    </row>
    <row r="935" ht="16.5">
      <c r="C935" s="418"/>
    </row>
    <row r="936" ht="16.5">
      <c r="C936" s="418"/>
    </row>
    <row r="937" ht="16.5">
      <c r="C937" s="418"/>
    </row>
    <row r="938" ht="16.5">
      <c r="C938" s="418"/>
    </row>
    <row r="939" ht="16.5">
      <c r="C939" s="418"/>
    </row>
    <row r="940" ht="16.5">
      <c r="C940" s="418"/>
    </row>
    <row r="941" ht="16.5">
      <c r="C941" s="418"/>
    </row>
    <row r="942" ht="16.5">
      <c r="C942" s="418"/>
    </row>
    <row r="943" ht="16.5">
      <c r="C943" s="418"/>
    </row>
    <row r="944" ht="16.5">
      <c r="C944" s="418"/>
    </row>
    <row r="945" ht="16.5">
      <c r="C945" s="418"/>
    </row>
    <row r="946" ht="16.5">
      <c r="C946" s="418"/>
    </row>
    <row r="947" ht="16.5">
      <c r="C947" s="418"/>
    </row>
    <row r="948" ht="16.5">
      <c r="C948" s="418"/>
    </row>
    <row r="949" ht="16.5">
      <c r="C949" s="418"/>
    </row>
    <row r="950" ht="16.5">
      <c r="C950" s="418"/>
    </row>
    <row r="951" ht="16.5">
      <c r="C951" s="418"/>
    </row>
    <row r="952" ht="16.5">
      <c r="C952" s="418"/>
    </row>
    <row r="953" ht="16.5">
      <c r="C953" s="418"/>
    </row>
    <row r="954" ht="16.5">
      <c r="C954" s="418"/>
    </row>
    <row r="955" ht="16.5">
      <c r="C955" s="418"/>
    </row>
    <row r="956" ht="16.5">
      <c r="C956" s="418"/>
    </row>
    <row r="957" ht="16.5">
      <c r="C957" s="418"/>
    </row>
    <row r="958" ht="16.5">
      <c r="C958" s="418"/>
    </row>
    <row r="959" ht="16.5">
      <c r="C959" s="418"/>
    </row>
    <row r="960" ht="16.5">
      <c r="C960" s="418"/>
    </row>
    <row r="961" ht="16.5">
      <c r="C961" s="418"/>
    </row>
    <row r="962" ht="16.5">
      <c r="C962" s="418"/>
    </row>
    <row r="963" ht="16.5">
      <c r="C963" s="418"/>
    </row>
    <row r="964" ht="16.5">
      <c r="C964" s="418"/>
    </row>
    <row r="965" ht="16.5">
      <c r="C965" s="418"/>
    </row>
    <row r="966" ht="16.5">
      <c r="C966" s="418"/>
    </row>
    <row r="967" ht="16.5">
      <c r="C967" s="418"/>
    </row>
    <row r="968" ht="16.5">
      <c r="C968" s="418"/>
    </row>
    <row r="969" ht="16.5">
      <c r="C969" s="418"/>
    </row>
    <row r="970" ht="16.5">
      <c r="C970" s="418"/>
    </row>
    <row r="971" ht="16.5">
      <c r="C971" s="418"/>
    </row>
    <row r="972" ht="16.5">
      <c r="C972" s="418"/>
    </row>
    <row r="973" ht="16.5">
      <c r="C973" s="418"/>
    </row>
    <row r="974" ht="16.5">
      <c r="C974" s="418"/>
    </row>
    <row r="975" ht="16.5">
      <c r="C975" s="418"/>
    </row>
    <row r="976" ht="16.5">
      <c r="C976" s="418"/>
    </row>
    <row r="977" ht="16.5">
      <c r="C977" s="418"/>
    </row>
    <row r="978" ht="16.5">
      <c r="C978" s="418"/>
    </row>
    <row r="979" ht="16.5">
      <c r="C979" s="418"/>
    </row>
    <row r="980" ht="16.5">
      <c r="C980" s="418"/>
    </row>
    <row r="981" ht="16.5">
      <c r="C981" s="418"/>
    </row>
    <row r="982" ht="16.5">
      <c r="C982" s="418"/>
    </row>
    <row r="983" ht="16.5">
      <c r="C983" s="418"/>
    </row>
    <row r="984" ht="16.5">
      <c r="C984" s="418"/>
    </row>
    <row r="985" ht="16.5">
      <c r="C985" s="418"/>
    </row>
    <row r="986" ht="16.5">
      <c r="C986" s="418"/>
    </row>
    <row r="987" ht="16.5">
      <c r="C987" s="418"/>
    </row>
    <row r="988" ht="16.5">
      <c r="C988" s="418"/>
    </row>
    <row r="989" ht="16.5">
      <c r="C989" s="418"/>
    </row>
    <row r="990" ht="16.5">
      <c r="C990" s="418"/>
    </row>
    <row r="991" ht="16.5">
      <c r="C991" s="418"/>
    </row>
    <row r="992" ht="16.5">
      <c r="C992" s="418"/>
    </row>
    <row r="993" ht="16.5">
      <c r="C993" s="418"/>
    </row>
    <row r="994" ht="16.5">
      <c r="C994" s="418"/>
    </row>
    <row r="995" ht="16.5">
      <c r="C995" s="418"/>
    </row>
    <row r="996" ht="16.5">
      <c r="C996" s="418"/>
    </row>
    <row r="997" ht="16.5">
      <c r="C997" s="418"/>
    </row>
    <row r="998" ht="16.5">
      <c r="C998" s="418"/>
    </row>
    <row r="999" ht="16.5">
      <c r="C999" s="418"/>
    </row>
    <row r="1000" ht="16.5">
      <c r="C1000" s="418"/>
    </row>
    <row r="1001" ht="16.5">
      <c r="C1001" s="418"/>
    </row>
    <row r="1002" ht="16.5">
      <c r="C1002" s="418"/>
    </row>
    <row r="1003" ht="16.5">
      <c r="C1003" s="418"/>
    </row>
    <row r="1004" ht="16.5">
      <c r="C1004" s="418"/>
    </row>
    <row r="1005" ht="16.5">
      <c r="C1005" s="418"/>
    </row>
    <row r="1006" ht="16.5">
      <c r="C1006" s="418"/>
    </row>
    <row r="1007" ht="16.5">
      <c r="C1007" s="418"/>
    </row>
    <row r="1008" ht="16.5">
      <c r="C1008" s="418"/>
    </row>
    <row r="1009" ht="16.5">
      <c r="C1009" s="418"/>
    </row>
    <row r="1010" ht="16.5">
      <c r="C1010" s="418"/>
    </row>
    <row r="1011" ht="16.5">
      <c r="C1011" s="418"/>
    </row>
    <row r="1012" ht="16.5">
      <c r="C1012" s="418"/>
    </row>
    <row r="1013" ht="16.5">
      <c r="C1013" s="418"/>
    </row>
    <row r="1014" ht="16.5">
      <c r="C1014" s="418"/>
    </row>
    <row r="1015" ht="16.5">
      <c r="C1015" s="418"/>
    </row>
    <row r="1016" ht="16.5">
      <c r="C1016" s="418"/>
    </row>
    <row r="1017" ht="16.5">
      <c r="C1017" s="418"/>
    </row>
    <row r="1018" ht="16.5">
      <c r="C1018" s="418"/>
    </row>
    <row r="1019" ht="16.5">
      <c r="C1019" s="418"/>
    </row>
    <row r="1020" ht="16.5">
      <c r="C1020" s="418"/>
    </row>
    <row r="1021" ht="16.5">
      <c r="C1021" s="418"/>
    </row>
    <row r="1022" ht="16.5">
      <c r="C1022" s="418"/>
    </row>
    <row r="1023" ht="16.5">
      <c r="C1023" s="418"/>
    </row>
    <row r="1024" ht="16.5">
      <c r="C1024" s="418"/>
    </row>
    <row r="1025" ht="16.5">
      <c r="C1025" s="418"/>
    </row>
    <row r="1026" ht="16.5">
      <c r="C1026" s="418"/>
    </row>
    <row r="1027" ht="16.5">
      <c r="C1027" s="418"/>
    </row>
    <row r="1028" ht="16.5">
      <c r="C1028" s="418"/>
    </row>
    <row r="1029" ht="16.5">
      <c r="C1029" s="418"/>
    </row>
    <row r="1030" ht="16.5">
      <c r="C1030" s="418"/>
    </row>
    <row r="1031" ht="16.5">
      <c r="C1031" s="418"/>
    </row>
    <row r="1032" ht="16.5">
      <c r="C1032" s="418"/>
    </row>
    <row r="1033" ht="16.5">
      <c r="C1033" s="418"/>
    </row>
    <row r="1034" ht="16.5">
      <c r="C1034" s="418"/>
    </row>
    <row r="1035" ht="16.5">
      <c r="C1035" s="418"/>
    </row>
    <row r="1036" ht="16.5">
      <c r="C1036" s="418"/>
    </row>
    <row r="1037" ht="16.5">
      <c r="C1037" s="418"/>
    </row>
    <row r="1038" ht="16.5">
      <c r="C1038" s="418"/>
    </row>
    <row r="1039" ht="16.5">
      <c r="C1039" s="418"/>
    </row>
    <row r="1040" ht="16.5">
      <c r="C1040" s="418"/>
    </row>
    <row r="1041" ht="16.5">
      <c r="C1041" s="418"/>
    </row>
    <row r="1042" ht="16.5">
      <c r="C1042" s="418"/>
    </row>
    <row r="1043" ht="16.5">
      <c r="C1043" s="418"/>
    </row>
    <row r="1044" ht="16.5">
      <c r="C1044" s="418"/>
    </row>
    <row r="1045" ht="16.5">
      <c r="C1045" s="418"/>
    </row>
    <row r="1046" ht="16.5">
      <c r="C1046" s="418"/>
    </row>
    <row r="1047" ht="16.5">
      <c r="C1047" s="418"/>
    </row>
    <row r="1048" ht="16.5">
      <c r="C1048" s="418"/>
    </row>
    <row r="1049" ht="16.5">
      <c r="C1049" s="418"/>
    </row>
    <row r="1050" ht="16.5">
      <c r="C1050" s="418"/>
    </row>
    <row r="1051" ht="16.5">
      <c r="C1051" s="418"/>
    </row>
    <row r="1052" ht="16.5">
      <c r="C1052" s="418"/>
    </row>
    <row r="1053" ht="16.5">
      <c r="C1053" s="418"/>
    </row>
    <row r="1054" ht="16.5">
      <c r="C1054" s="418"/>
    </row>
    <row r="1055" ht="16.5">
      <c r="C1055" s="418"/>
    </row>
    <row r="1056" ht="16.5">
      <c r="C1056" s="418"/>
    </row>
    <row r="1057" ht="16.5">
      <c r="C1057" s="418"/>
    </row>
    <row r="1058" ht="16.5">
      <c r="C1058" s="418"/>
    </row>
    <row r="1059" ht="16.5">
      <c r="C1059" s="418"/>
    </row>
    <row r="1060" ht="16.5">
      <c r="C1060" s="418"/>
    </row>
    <row r="1061" ht="16.5">
      <c r="C1061" s="418"/>
    </row>
    <row r="1062" ht="16.5">
      <c r="C1062" s="418"/>
    </row>
    <row r="1063" ht="16.5">
      <c r="C1063" s="418"/>
    </row>
    <row r="1064" ht="16.5">
      <c r="C1064" s="418"/>
    </row>
    <row r="1065" ht="16.5">
      <c r="C1065" s="418"/>
    </row>
    <row r="1066" ht="16.5">
      <c r="C1066" s="418"/>
    </row>
    <row r="1067" ht="16.5">
      <c r="C1067" s="418"/>
    </row>
    <row r="1068" ht="16.5">
      <c r="C1068" s="418"/>
    </row>
    <row r="1069" ht="16.5">
      <c r="C1069" s="418"/>
    </row>
    <row r="1070" ht="16.5">
      <c r="C1070" s="418"/>
    </row>
    <row r="1071" ht="16.5">
      <c r="C1071" s="418"/>
    </row>
    <row r="1072" ht="16.5">
      <c r="C1072" s="418"/>
    </row>
    <row r="1073" ht="16.5">
      <c r="C1073" s="418"/>
    </row>
    <row r="1074" ht="16.5">
      <c r="C1074" s="418"/>
    </row>
    <row r="1075" ht="16.5">
      <c r="C1075" s="418"/>
    </row>
    <row r="1076" ht="16.5">
      <c r="C1076" s="418"/>
    </row>
    <row r="1077" ht="16.5">
      <c r="C1077" s="418"/>
    </row>
    <row r="1078" ht="16.5">
      <c r="C1078" s="418"/>
    </row>
    <row r="1079" ht="16.5">
      <c r="C1079" s="418"/>
    </row>
    <row r="1080" ht="16.5">
      <c r="C1080" s="418"/>
    </row>
    <row r="1081" ht="16.5">
      <c r="C1081" s="418"/>
    </row>
    <row r="1082" ht="16.5">
      <c r="C1082" s="418"/>
    </row>
    <row r="1083" ht="16.5">
      <c r="C1083" s="418"/>
    </row>
    <row r="1084" ht="16.5">
      <c r="C1084" s="418"/>
    </row>
    <row r="1085" ht="16.5">
      <c r="C1085" s="418"/>
    </row>
    <row r="1086" ht="16.5">
      <c r="C1086" s="418"/>
    </row>
    <row r="1087" ht="16.5">
      <c r="C1087" s="418"/>
    </row>
    <row r="1088" ht="16.5">
      <c r="C1088" s="418"/>
    </row>
    <row r="1089" ht="16.5">
      <c r="C1089" s="418"/>
    </row>
    <row r="1090" ht="16.5">
      <c r="C1090" s="418"/>
    </row>
    <row r="1091" ht="16.5">
      <c r="C1091" s="418"/>
    </row>
    <row r="1092" ht="16.5">
      <c r="C1092" s="418"/>
    </row>
    <row r="1093" ht="16.5">
      <c r="C1093" s="418"/>
    </row>
    <row r="1094" ht="16.5">
      <c r="C1094" s="418"/>
    </row>
    <row r="1095" ht="16.5">
      <c r="C1095" s="418"/>
    </row>
    <row r="1096" ht="16.5">
      <c r="C1096" s="418"/>
    </row>
    <row r="1097" ht="16.5">
      <c r="C1097" s="418"/>
    </row>
    <row r="1098" ht="16.5">
      <c r="C1098" s="418"/>
    </row>
    <row r="1099" ht="16.5">
      <c r="C1099" s="418"/>
    </row>
    <row r="1100" ht="16.5">
      <c r="C1100" s="418"/>
    </row>
    <row r="1101" ht="16.5">
      <c r="C1101" s="418"/>
    </row>
    <row r="1102" ht="16.5">
      <c r="C1102" s="418"/>
    </row>
    <row r="1103" ht="16.5">
      <c r="C1103" s="418"/>
    </row>
    <row r="1104" ht="16.5">
      <c r="C1104" s="418"/>
    </row>
    <row r="1105" ht="16.5">
      <c r="C1105" s="418"/>
    </row>
    <row r="1106" ht="16.5">
      <c r="C1106" s="418"/>
    </row>
    <row r="1107" ht="16.5">
      <c r="C1107" s="418"/>
    </row>
    <row r="1108" ht="16.5">
      <c r="C1108" s="418"/>
    </row>
    <row r="1109" ht="16.5">
      <c r="C1109" s="418"/>
    </row>
    <row r="1110" ht="16.5">
      <c r="C1110" s="418"/>
    </row>
    <row r="1111" ht="16.5">
      <c r="C1111" s="418"/>
    </row>
    <row r="1112" ht="16.5">
      <c r="C1112" s="418"/>
    </row>
    <row r="1113" ht="16.5">
      <c r="C1113" s="418"/>
    </row>
    <row r="1114" ht="16.5">
      <c r="C1114" s="418"/>
    </row>
    <row r="1115" ht="16.5">
      <c r="C1115" s="418"/>
    </row>
    <row r="1116" ht="16.5">
      <c r="C1116" s="418"/>
    </row>
    <row r="1117" ht="16.5">
      <c r="C1117" s="418"/>
    </row>
    <row r="1118" ht="16.5">
      <c r="C1118" s="418"/>
    </row>
    <row r="1119" ht="16.5">
      <c r="C1119" s="418"/>
    </row>
    <row r="1120" ht="16.5">
      <c r="C1120" s="418"/>
    </row>
    <row r="1121" ht="16.5">
      <c r="C1121" s="418"/>
    </row>
    <row r="1122" ht="16.5">
      <c r="C1122" s="418"/>
    </row>
    <row r="1123" ht="16.5">
      <c r="C1123" s="418"/>
    </row>
    <row r="1124" ht="16.5">
      <c r="C1124" s="418"/>
    </row>
    <row r="1125" ht="16.5">
      <c r="C1125" s="418"/>
    </row>
    <row r="1126" ht="16.5">
      <c r="C1126" s="418"/>
    </row>
    <row r="1127" ht="16.5">
      <c r="C1127" s="418"/>
    </row>
    <row r="1128" ht="16.5">
      <c r="C1128" s="418"/>
    </row>
    <row r="1129" ht="16.5">
      <c r="C1129" s="418"/>
    </row>
    <row r="1130" ht="16.5">
      <c r="C1130" s="418"/>
    </row>
    <row r="1131" ht="16.5">
      <c r="C1131" s="418"/>
    </row>
    <row r="1132" ht="16.5">
      <c r="C1132" s="418"/>
    </row>
    <row r="1133" ht="16.5">
      <c r="C1133" s="418"/>
    </row>
    <row r="1134" ht="16.5">
      <c r="C1134" s="418"/>
    </row>
    <row r="1135" ht="16.5">
      <c r="C1135" s="418"/>
    </row>
    <row r="1136" ht="16.5">
      <c r="C1136" s="418"/>
    </row>
    <row r="1137" ht="16.5">
      <c r="C1137" s="418"/>
    </row>
    <row r="1138" ht="16.5">
      <c r="C1138" s="418"/>
    </row>
    <row r="1139" ht="16.5">
      <c r="C1139" s="418"/>
    </row>
    <row r="1140" ht="16.5">
      <c r="C1140" s="418"/>
    </row>
    <row r="1141" ht="16.5">
      <c r="C1141" s="418"/>
    </row>
    <row r="1142" ht="16.5">
      <c r="C1142" s="418"/>
    </row>
    <row r="1143" ht="16.5">
      <c r="C1143" s="418"/>
    </row>
    <row r="1144" ht="16.5">
      <c r="C1144" s="418"/>
    </row>
    <row r="1145" ht="16.5">
      <c r="C1145" s="418"/>
    </row>
    <row r="1146" ht="16.5">
      <c r="C1146" s="418"/>
    </row>
    <row r="1147" ht="16.5">
      <c r="C1147" s="418"/>
    </row>
    <row r="1148" ht="16.5">
      <c r="C1148" s="418"/>
    </row>
    <row r="1149" ht="16.5">
      <c r="C1149" s="418"/>
    </row>
    <row r="1150" ht="16.5">
      <c r="C1150" s="418"/>
    </row>
    <row r="1151" ht="16.5">
      <c r="C1151" s="418"/>
    </row>
    <row r="1152" ht="16.5">
      <c r="C1152" s="418"/>
    </row>
    <row r="1153" ht="16.5">
      <c r="C1153" s="418"/>
    </row>
    <row r="1154" ht="16.5">
      <c r="C1154" s="418"/>
    </row>
    <row r="1155" ht="16.5">
      <c r="C1155" s="418"/>
    </row>
    <row r="1156" ht="16.5">
      <c r="C1156" s="418"/>
    </row>
    <row r="1157" ht="16.5">
      <c r="C1157" s="418"/>
    </row>
    <row r="1158" ht="16.5">
      <c r="C1158" s="418"/>
    </row>
    <row r="1159" ht="16.5">
      <c r="C1159" s="418"/>
    </row>
    <row r="1160" ht="16.5">
      <c r="C1160" s="418"/>
    </row>
    <row r="1161" ht="16.5">
      <c r="C1161" s="418"/>
    </row>
    <row r="1162" ht="16.5">
      <c r="C1162" s="418"/>
    </row>
    <row r="1163" ht="16.5">
      <c r="C1163" s="418"/>
    </row>
    <row r="1164" ht="16.5">
      <c r="C1164" s="418"/>
    </row>
    <row r="1165" ht="16.5">
      <c r="C1165" s="418"/>
    </row>
    <row r="1166" ht="16.5">
      <c r="C1166" s="418"/>
    </row>
    <row r="1167" ht="16.5">
      <c r="C1167" s="418"/>
    </row>
    <row r="1168" ht="16.5">
      <c r="C1168" s="418"/>
    </row>
    <row r="1169" ht="16.5">
      <c r="C1169" s="418"/>
    </row>
    <row r="1170" ht="16.5">
      <c r="C1170" s="418"/>
    </row>
    <row r="1171" ht="16.5">
      <c r="C1171" s="418"/>
    </row>
    <row r="1172" ht="16.5">
      <c r="C1172" s="418"/>
    </row>
    <row r="1173" ht="16.5">
      <c r="C1173" s="418"/>
    </row>
    <row r="1174" ht="16.5">
      <c r="C1174" s="418"/>
    </row>
    <row r="1175" ht="16.5">
      <c r="C1175" s="418"/>
    </row>
    <row r="1176" ht="16.5">
      <c r="C1176" s="418"/>
    </row>
    <row r="1177" ht="16.5">
      <c r="C1177" s="418"/>
    </row>
    <row r="1178" ht="16.5">
      <c r="C1178" s="418"/>
    </row>
    <row r="1179" ht="16.5">
      <c r="C1179" s="418"/>
    </row>
    <row r="1180" ht="16.5">
      <c r="C1180" s="418"/>
    </row>
    <row r="1181" ht="16.5">
      <c r="C1181" s="418"/>
    </row>
    <row r="1182" ht="16.5">
      <c r="C1182" s="418"/>
    </row>
    <row r="1183" ht="16.5">
      <c r="C1183" s="418"/>
    </row>
    <row r="1184" ht="16.5">
      <c r="C1184" s="418"/>
    </row>
    <row r="1185" ht="16.5">
      <c r="C1185" s="418"/>
    </row>
    <row r="1186" ht="16.5">
      <c r="C1186" s="418"/>
    </row>
    <row r="1187" ht="16.5">
      <c r="C1187" s="418"/>
    </row>
    <row r="1188" ht="16.5">
      <c r="C1188" s="418"/>
    </row>
    <row r="1189" ht="16.5">
      <c r="C1189" s="418"/>
    </row>
    <row r="1190" ht="16.5">
      <c r="C1190" s="418"/>
    </row>
    <row r="1191" ht="16.5">
      <c r="C1191" s="418"/>
    </row>
    <row r="1192" ht="16.5">
      <c r="C1192" s="418"/>
    </row>
    <row r="1193" ht="16.5">
      <c r="C1193" s="418"/>
    </row>
    <row r="1194" ht="16.5">
      <c r="C1194" s="418"/>
    </row>
    <row r="1195" ht="16.5">
      <c r="C1195" s="418"/>
    </row>
    <row r="1196" ht="16.5">
      <c r="C1196" s="418"/>
    </row>
    <row r="1197" ht="16.5">
      <c r="C1197" s="418"/>
    </row>
    <row r="1198" ht="16.5">
      <c r="C1198" s="418"/>
    </row>
    <row r="1199" ht="16.5">
      <c r="C1199" s="418"/>
    </row>
    <row r="1200" ht="16.5">
      <c r="C1200" s="418"/>
    </row>
    <row r="1201" ht="16.5">
      <c r="C1201" s="418"/>
    </row>
    <row r="1202" ht="16.5">
      <c r="C1202" s="418"/>
    </row>
    <row r="1203" ht="16.5">
      <c r="C1203" s="418"/>
    </row>
    <row r="1204" ht="16.5">
      <c r="C1204" s="418"/>
    </row>
    <row r="1205" ht="16.5">
      <c r="C1205" s="418"/>
    </row>
    <row r="1206" ht="16.5">
      <c r="C1206" s="418"/>
    </row>
    <row r="1207" ht="16.5">
      <c r="C1207" s="418"/>
    </row>
    <row r="1208" ht="16.5">
      <c r="C1208" s="418"/>
    </row>
    <row r="1209" ht="16.5">
      <c r="C1209" s="418"/>
    </row>
    <row r="1210" ht="16.5">
      <c r="C1210" s="418"/>
    </row>
    <row r="1211" ht="16.5">
      <c r="C1211" s="418"/>
    </row>
    <row r="1212" ht="16.5">
      <c r="C1212" s="418"/>
    </row>
    <row r="1213" ht="16.5">
      <c r="C1213" s="418"/>
    </row>
    <row r="1214" ht="16.5">
      <c r="C1214" s="418"/>
    </row>
    <row r="1215" ht="16.5">
      <c r="C1215" s="418"/>
    </row>
    <row r="1216" ht="16.5">
      <c r="C1216" s="418"/>
    </row>
    <row r="1217" ht="16.5">
      <c r="C1217" s="418"/>
    </row>
    <row r="1218" ht="16.5">
      <c r="C1218" s="418"/>
    </row>
    <row r="1219" ht="16.5">
      <c r="C1219" s="418"/>
    </row>
    <row r="1220" ht="16.5">
      <c r="C1220" s="418"/>
    </row>
    <row r="1221" ht="16.5">
      <c r="C1221" s="418"/>
    </row>
    <row r="1222" ht="16.5">
      <c r="C1222" s="418"/>
    </row>
    <row r="1223" ht="16.5">
      <c r="C1223" s="418"/>
    </row>
    <row r="1224" ht="16.5">
      <c r="C1224" s="418"/>
    </row>
    <row r="1225" ht="16.5">
      <c r="C1225" s="418"/>
    </row>
    <row r="1226" ht="16.5">
      <c r="C1226" s="418"/>
    </row>
    <row r="1227" ht="16.5">
      <c r="C1227" s="418"/>
    </row>
    <row r="1228" ht="16.5">
      <c r="C1228" s="418"/>
    </row>
    <row r="1229" ht="16.5">
      <c r="C1229" s="418"/>
    </row>
    <row r="1230" ht="16.5">
      <c r="C1230" s="418"/>
    </row>
    <row r="1231" ht="16.5">
      <c r="C1231" s="418"/>
    </row>
    <row r="1232" ht="16.5">
      <c r="C1232" s="418"/>
    </row>
    <row r="1233" ht="16.5">
      <c r="C1233" s="418"/>
    </row>
    <row r="1234" ht="16.5">
      <c r="C1234" s="418"/>
    </row>
    <row r="1235" ht="16.5">
      <c r="C1235" s="418"/>
    </row>
    <row r="1236" ht="16.5">
      <c r="C1236" s="418"/>
    </row>
    <row r="1237" ht="16.5">
      <c r="C1237" s="418"/>
    </row>
    <row r="1238" ht="16.5">
      <c r="C1238" s="418"/>
    </row>
    <row r="1239" ht="16.5">
      <c r="C1239" s="418"/>
    </row>
    <row r="1240" ht="16.5">
      <c r="C1240" s="418"/>
    </row>
    <row r="1241" ht="16.5">
      <c r="C1241" s="418"/>
    </row>
    <row r="1242" ht="16.5">
      <c r="C1242" s="418"/>
    </row>
    <row r="1243" ht="16.5">
      <c r="C1243" s="418"/>
    </row>
    <row r="1244" ht="16.5">
      <c r="C1244" s="418"/>
    </row>
    <row r="1245" ht="16.5">
      <c r="C1245" s="418"/>
    </row>
    <row r="1246" ht="16.5">
      <c r="C1246" s="418"/>
    </row>
    <row r="1247" ht="16.5">
      <c r="C1247" s="418"/>
    </row>
    <row r="1248" ht="16.5">
      <c r="C1248" s="418"/>
    </row>
    <row r="1249" ht="16.5">
      <c r="C1249" s="418"/>
    </row>
    <row r="1250" ht="16.5">
      <c r="C1250" s="418"/>
    </row>
    <row r="1251" ht="16.5">
      <c r="C1251" s="418"/>
    </row>
    <row r="1252" ht="16.5">
      <c r="C1252" s="418"/>
    </row>
    <row r="1253" ht="16.5">
      <c r="C1253" s="418"/>
    </row>
    <row r="1254" ht="16.5">
      <c r="C1254" s="418"/>
    </row>
    <row r="1255" ht="16.5">
      <c r="C1255" s="418"/>
    </row>
    <row r="1256" ht="16.5">
      <c r="C1256" s="418"/>
    </row>
    <row r="1257" ht="16.5">
      <c r="C1257" s="418"/>
    </row>
    <row r="1258" ht="16.5">
      <c r="C1258" s="418"/>
    </row>
    <row r="1259" ht="16.5">
      <c r="C1259" s="418"/>
    </row>
    <row r="1260" ht="16.5">
      <c r="C1260" s="418"/>
    </row>
    <row r="1261" ht="16.5">
      <c r="C1261" s="418"/>
    </row>
    <row r="1262" ht="16.5">
      <c r="C1262" s="418"/>
    </row>
    <row r="1263" ht="16.5">
      <c r="C1263" s="418"/>
    </row>
    <row r="1264" ht="16.5">
      <c r="C1264" s="418"/>
    </row>
    <row r="1265" ht="16.5">
      <c r="C1265" s="418"/>
    </row>
    <row r="1266" ht="16.5">
      <c r="C1266" s="418"/>
    </row>
    <row r="1267" ht="16.5">
      <c r="C1267" s="418"/>
    </row>
    <row r="1268" ht="16.5">
      <c r="C1268" s="418"/>
    </row>
    <row r="1269" ht="16.5">
      <c r="C1269" s="418"/>
    </row>
    <row r="1270" ht="16.5">
      <c r="C1270" s="418"/>
    </row>
    <row r="1271" ht="16.5">
      <c r="C1271" s="418"/>
    </row>
    <row r="1272" ht="16.5">
      <c r="C1272" s="418"/>
    </row>
    <row r="1273" ht="16.5">
      <c r="C1273" s="418"/>
    </row>
    <row r="1274" ht="16.5">
      <c r="C1274" s="418"/>
    </row>
    <row r="1275" ht="16.5">
      <c r="C1275" s="418"/>
    </row>
    <row r="1276" ht="16.5">
      <c r="C1276" s="418"/>
    </row>
    <row r="1277" ht="16.5">
      <c r="C1277" s="418"/>
    </row>
    <row r="1278" ht="16.5">
      <c r="C1278" s="418"/>
    </row>
    <row r="1279" ht="16.5">
      <c r="C1279" s="418"/>
    </row>
    <row r="1280" ht="16.5">
      <c r="C1280" s="418"/>
    </row>
    <row r="1281" ht="16.5">
      <c r="C1281" s="418"/>
    </row>
    <row r="1282" ht="16.5">
      <c r="C1282" s="418"/>
    </row>
    <row r="1283" ht="16.5">
      <c r="C1283" s="418"/>
    </row>
    <row r="1284" ht="16.5">
      <c r="C1284" s="418"/>
    </row>
    <row r="1285" ht="16.5">
      <c r="C1285" s="418"/>
    </row>
    <row r="1286" ht="16.5">
      <c r="C1286" s="418"/>
    </row>
    <row r="1287" ht="16.5">
      <c r="C1287" s="418"/>
    </row>
    <row r="1288" ht="16.5">
      <c r="C1288" s="418"/>
    </row>
    <row r="1289" ht="16.5">
      <c r="C1289" s="418"/>
    </row>
    <row r="1290" ht="16.5">
      <c r="C1290" s="418"/>
    </row>
    <row r="1291" ht="16.5">
      <c r="C1291" s="418"/>
    </row>
    <row r="1292" ht="16.5">
      <c r="C1292" s="418"/>
    </row>
    <row r="1293" ht="16.5">
      <c r="C1293" s="418"/>
    </row>
    <row r="1294" ht="16.5">
      <c r="C1294" s="418"/>
    </row>
    <row r="1295" ht="16.5">
      <c r="C1295" s="418"/>
    </row>
    <row r="1296" ht="16.5">
      <c r="C1296" s="418"/>
    </row>
    <row r="1297" ht="16.5">
      <c r="C1297" s="418"/>
    </row>
    <row r="1298" ht="16.5">
      <c r="C1298" s="418"/>
    </row>
    <row r="1299" ht="16.5">
      <c r="C1299" s="418"/>
    </row>
    <row r="1300" ht="16.5">
      <c r="C1300" s="418"/>
    </row>
    <row r="1301" ht="16.5">
      <c r="C1301" s="418"/>
    </row>
    <row r="1302" ht="16.5">
      <c r="C1302" s="418"/>
    </row>
    <row r="1303" ht="16.5">
      <c r="C1303" s="418"/>
    </row>
    <row r="1304" ht="16.5">
      <c r="C1304" s="418"/>
    </row>
    <row r="1305" ht="16.5">
      <c r="C1305" s="418"/>
    </row>
    <row r="1306" ht="16.5">
      <c r="C1306" s="418"/>
    </row>
    <row r="1307" ht="16.5">
      <c r="C1307" s="418"/>
    </row>
    <row r="1308" ht="16.5">
      <c r="C1308" s="418"/>
    </row>
    <row r="1309" ht="16.5">
      <c r="C1309" s="418"/>
    </row>
    <row r="1310" ht="16.5">
      <c r="C1310" s="418"/>
    </row>
    <row r="1311" ht="16.5">
      <c r="C1311" s="418"/>
    </row>
    <row r="1312" ht="16.5">
      <c r="C1312" s="418"/>
    </row>
    <row r="1313" ht="16.5">
      <c r="C1313" s="418"/>
    </row>
    <row r="1314" ht="16.5">
      <c r="C1314" s="418"/>
    </row>
    <row r="1315" ht="16.5">
      <c r="C1315" s="418"/>
    </row>
    <row r="1316" ht="16.5">
      <c r="C1316" s="418"/>
    </row>
    <row r="1317" ht="16.5">
      <c r="C1317" s="418"/>
    </row>
    <row r="1318" ht="16.5">
      <c r="C1318" s="418"/>
    </row>
    <row r="1319" ht="16.5">
      <c r="C1319" s="418"/>
    </row>
    <row r="1320" ht="16.5">
      <c r="C1320" s="418"/>
    </row>
    <row r="1321" ht="16.5">
      <c r="C1321" s="418"/>
    </row>
    <row r="1322" ht="16.5">
      <c r="C1322" s="418"/>
    </row>
    <row r="1323" ht="16.5">
      <c r="C1323" s="418"/>
    </row>
    <row r="1324" ht="16.5">
      <c r="C1324" s="418"/>
    </row>
    <row r="1325" ht="16.5">
      <c r="C1325" s="418"/>
    </row>
    <row r="1326" ht="16.5">
      <c r="C1326" s="418"/>
    </row>
    <row r="1327" ht="16.5">
      <c r="C1327" s="418"/>
    </row>
    <row r="1328" ht="16.5">
      <c r="C1328" s="418"/>
    </row>
    <row r="1329" ht="16.5">
      <c r="C1329" s="418"/>
    </row>
    <row r="1330" ht="16.5">
      <c r="C1330" s="418"/>
    </row>
    <row r="1331" ht="16.5">
      <c r="C1331" s="418"/>
    </row>
    <row r="1332" ht="16.5">
      <c r="C1332" s="418"/>
    </row>
    <row r="1333" ht="16.5">
      <c r="C1333" s="418"/>
    </row>
    <row r="1334" ht="16.5">
      <c r="C1334" s="418"/>
    </row>
    <row r="1335" ht="16.5">
      <c r="C1335" s="418"/>
    </row>
    <row r="1336" ht="16.5">
      <c r="C1336" s="418"/>
    </row>
    <row r="1337" ht="16.5">
      <c r="C1337" s="418"/>
    </row>
    <row r="1338" ht="16.5">
      <c r="C1338" s="418"/>
    </row>
    <row r="1339" ht="16.5">
      <c r="C1339" s="418"/>
    </row>
    <row r="1340" ht="16.5">
      <c r="C1340" s="418"/>
    </row>
    <row r="1341" ht="16.5">
      <c r="C1341" s="418"/>
    </row>
    <row r="1342" ht="16.5">
      <c r="C1342" s="418"/>
    </row>
    <row r="1343" ht="16.5">
      <c r="C1343" s="418"/>
    </row>
    <row r="1344" ht="16.5">
      <c r="C1344" s="418"/>
    </row>
    <row r="1345" ht="16.5">
      <c r="C1345" s="418"/>
    </row>
    <row r="1346" ht="16.5">
      <c r="C1346" s="418"/>
    </row>
    <row r="1347" ht="16.5">
      <c r="C1347" s="418"/>
    </row>
    <row r="1348" ht="16.5">
      <c r="C1348" s="418"/>
    </row>
    <row r="1349" ht="16.5">
      <c r="C1349" s="418"/>
    </row>
    <row r="1350" ht="16.5">
      <c r="C1350" s="418"/>
    </row>
    <row r="1351" ht="16.5">
      <c r="C1351" s="418"/>
    </row>
    <row r="1352" ht="16.5">
      <c r="C1352" s="418"/>
    </row>
    <row r="1353" ht="16.5">
      <c r="C1353" s="418"/>
    </row>
    <row r="1354" ht="16.5">
      <c r="C1354" s="418"/>
    </row>
    <row r="1355" ht="16.5">
      <c r="C1355" s="418"/>
    </row>
    <row r="1356" ht="16.5">
      <c r="C1356" s="418"/>
    </row>
    <row r="1357" ht="16.5">
      <c r="C1357" s="418"/>
    </row>
    <row r="1358" ht="16.5">
      <c r="C1358" s="418"/>
    </row>
    <row r="1359" ht="16.5">
      <c r="C1359" s="418"/>
    </row>
    <row r="1360" ht="16.5">
      <c r="C1360" s="418"/>
    </row>
    <row r="1361" ht="16.5">
      <c r="C1361" s="418"/>
    </row>
    <row r="1362" ht="16.5">
      <c r="C1362" s="418"/>
    </row>
    <row r="1363" ht="16.5">
      <c r="C1363" s="418"/>
    </row>
    <row r="1364" ht="16.5">
      <c r="C1364" s="418"/>
    </row>
    <row r="1365" ht="16.5">
      <c r="C1365" s="418"/>
    </row>
    <row r="1366" ht="16.5">
      <c r="C1366" s="418"/>
    </row>
    <row r="1367" ht="16.5">
      <c r="C1367" s="418"/>
    </row>
    <row r="1368" ht="16.5">
      <c r="C1368" s="418"/>
    </row>
    <row r="1369" ht="16.5">
      <c r="C1369" s="418"/>
    </row>
    <row r="1370" ht="16.5">
      <c r="C1370" s="418"/>
    </row>
    <row r="1371" ht="16.5">
      <c r="C1371" s="418"/>
    </row>
    <row r="1372" ht="16.5">
      <c r="C1372" s="418"/>
    </row>
    <row r="1373" ht="16.5">
      <c r="C1373" s="418"/>
    </row>
    <row r="1374" ht="16.5">
      <c r="C1374" s="418"/>
    </row>
    <row r="1375" ht="16.5">
      <c r="C1375" s="418"/>
    </row>
    <row r="1376" ht="16.5">
      <c r="C1376" s="418"/>
    </row>
    <row r="1377" ht="16.5">
      <c r="C1377" s="418"/>
    </row>
    <row r="1378" ht="16.5">
      <c r="C1378" s="418"/>
    </row>
    <row r="1379" ht="16.5">
      <c r="C1379" s="418"/>
    </row>
    <row r="1380" ht="16.5">
      <c r="C1380" s="418"/>
    </row>
    <row r="1381" ht="16.5">
      <c r="C1381" s="418"/>
    </row>
    <row r="1382" ht="16.5">
      <c r="C1382" s="418"/>
    </row>
    <row r="1383" ht="16.5">
      <c r="C1383" s="418"/>
    </row>
    <row r="1384" ht="16.5">
      <c r="C1384" s="418"/>
    </row>
    <row r="1385" ht="16.5">
      <c r="C1385" s="418"/>
    </row>
    <row r="1386" ht="16.5">
      <c r="C1386" s="418"/>
    </row>
    <row r="1387" ht="16.5">
      <c r="C1387" s="418"/>
    </row>
    <row r="1388" ht="16.5">
      <c r="C1388" s="418"/>
    </row>
    <row r="1389" ht="16.5">
      <c r="C1389" s="418"/>
    </row>
    <row r="1390" ht="16.5">
      <c r="C1390" s="418"/>
    </row>
    <row r="1391" ht="16.5">
      <c r="C1391" s="418"/>
    </row>
    <row r="1392" ht="16.5">
      <c r="C1392" s="418"/>
    </row>
    <row r="1393" ht="16.5">
      <c r="C1393" s="418"/>
    </row>
    <row r="1394" ht="16.5">
      <c r="C1394" s="418"/>
    </row>
    <row r="1395" ht="16.5">
      <c r="C1395" s="418"/>
    </row>
    <row r="1396" ht="16.5">
      <c r="C1396" s="418"/>
    </row>
    <row r="1397" ht="16.5">
      <c r="C1397" s="418"/>
    </row>
    <row r="1398" ht="16.5">
      <c r="C1398" s="418"/>
    </row>
    <row r="1399" ht="16.5">
      <c r="C1399" s="418"/>
    </row>
    <row r="1400" ht="16.5">
      <c r="C1400" s="418"/>
    </row>
    <row r="1401" ht="16.5">
      <c r="C1401" s="418"/>
    </row>
    <row r="1402" ht="16.5">
      <c r="C1402" s="418"/>
    </row>
    <row r="1403" ht="16.5">
      <c r="C1403" s="418"/>
    </row>
    <row r="1404" ht="16.5">
      <c r="C1404" s="418"/>
    </row>
    <row r="1405" ht="16.5">
      <c r="C1405" s="418"/>
    </row>
    <row r="1406" ht="16.5">
      <c r="C1406" s="418"/>
    </row>
    <row r="1407" ht="16.5">
      <c r="C1407" s="418"/>
    </row>
    <row r="1408" ht="16.5">
      <c r="C1408" s="418"/>
    </row>
    <row r="1409" ht="16.5">
      <c r="C1409" s="418"/>
    </row>
    <row r="1410" ht="16.5">
      <c r="C1410" s="418"/>
    </row>
    <row r="1411" ht="16.5">
      <c r="C1411" s="418"/>
    </row>
    <row r="1412" ht="16.5">
      <c r="C1412" s="418"/>
    </row>
    <row r="1413" ht="16.5">
      <c r="C1413" s="418"/>
    </row>
    <row r="1414" ht="16.5">
      <c r="C1414" s="418"/>
    </row>
    <row r="1415" ht="16.5">
      <c r="C1415" s="418"/>
    </row>
    <row r="1416" ht="16.5">
      <c r="C1416" s="418"/>
    </row>
    <row r="1417" ht="16.5">
      <c r="C1417" s="418"/>
    </row>
    <row r="1418" ht="16.5">
      <c r="C1418" s="418"/>
    </row>
    <row r="1419" ht="16.5">
      <c r="C1419" s="418"/>
    </row>
    <row r="1420" ht="16.5">
      <c r="C1420" s="418"/>
    </row>
    <row r="1421" ht="16.5">
      <c r="C1421" s="418"/>
    </row>
    <row r="1422" ht="16.5">
      <c r="C1422" s="418"/>
    </row>
    <row r="1423" ht="16.5">
      <c r="C1423" s="418"/>
    </row>
    <row r="1424" ht="16.5">
      <c r="C1424" s="418"/>
    </row>
    <row r="1425" ht="16.5">
      <c r="C1425" s="418"/>
    </row>
    <row r="1426" ht="16.5">
      <c r="C1426" s="418"/>
    </row>
    <row r="1427" ht="16.5">
      <c r="C1427" s="418"/>
    </row>
    <row r="1428" ht="16.5">
      <c r="C1428" s="418"/>
    </row>
    <row r="1429" ht="16.5">
      <c r="C1429" s="418"/>
    </row>
    <row r="1430" ht="16.5">
      <c r="C1430" s="418"/>
    </row>
    <row r="1431" ht="16.5">
      <c r="C1431" s="418"/>
    </row>
    <row r="1432" ht="16.5">
      <c r="C1432" s="418"/>
    </row>
    <row r="1433" ht="16.5">
      <c r="C1433" s="418"/>
    </row>
    <row r="1434" ht="16.5">
      <c r="C1434" s="418"/>
    </row>
    <row r="1435" ht="16.5">
      <c r="C1435" s="418"/>
    </row>
    <row r="1436" ht="16.5">
      <c r="C1436" s="418"/>
    </row>
    <row r="1437" ht="16.5">
      <c r="C1437" s="418"/>
    </row>
    <row r="1438" ht="16.5">
      <c r="C1438" s="418"/>
    </row>
    <row r="1439" ht="16.5">
      <c r="C1439" s="418"/>
    </row>
    <row r="1440" ht="16.5">
      <c r="C1440" s="418"/>
    </row>
    <row r="1441" ht="16.5">
      <c r="C1441" s="418"/>
    </row>
    <row r="1442" ht="16.5">
      <c r="C1442" s="418"/>
    </row>
    <row r="1443" ht="16.5">
      <c r="C1443" s="418"/>
    </row>
    <row r="1444" ht="16.5">
      <c r="C1444" s="418"/>
    </row>
    <row r="1445" ht="16.5">
      <c r="C1445" s="418"/>
    </row>
    <row r="1446" ht="16.5">
      <c r="C1446" s="418"/>
    </row>
    <row r="1447" ht="16.5">
      <c r="C1447" s="418"/>
    </row>
    <row r="1448" ht="16.5">
      <c r="C1448" s="418"/>
    </row>
    <row r="1449" ht="16.5">
      <c r="C1449" s="418"/>
    </row>
    <row r="1450" ht="16.5">
      <c r="C1450" s="418"/>
    </row>
    <row r="1451" ht="16.5">
      <c r="C1451" s="418"/>
    </row>
    <row r="1452" ht="16.5">
      <c r="C1452" s="418"/>
    </row>
    <row r="1453" ht="16.5">
      <c r="C1453" s="418"/>
    </row>
    <row r="1454" ht="16.5">
      <c r="C1454" s="418"/>
    </row>
    <row r="1455" ht="16.5">
      <c r="C1455" s="418"/>
    </row>
    <row r="1456" ht="16.5">
      <c r="C1456" s="418"/>
    </row>
    <row r="1457" ht="16.5">
      <c r="C1457" s="418"/>
    </row>
    <row r="1458" ht="16.5">
      <c r="C1458" s="418"/>
    </row>
    <row r="1459" ht="16.5">
      <c r="C1459" s="418"/>
    </row>
    <row r="1460" ht="16.5">
      <c r="C1460" s="418"/>
    </row>
    <row r="1461" ht="16.5">
      <c r="C1461" s="418"/>
    </row>
    <row r="1462" ht="16.5">
      <c r="C1462" s="418"/>
    </row>
    <row r="1463" ht="16.5">
      <c r="C1463" s="418"/>
    </row>
    <row r="1464" ht="16.5">
      <c r="C1464" s="418"/>
    </row>
    <row r="1465" ht="16.5">
      <c r="C1465" s="418"/>
    </row>
    <row r="1466" ht="16.5">
      <c r="C1466" s="418"/>
    </row>
    <row r="1467" ht="16.5">
      <c r="C1467" s="418"/>
    </row>
    <row r="1468" ht="16.5">
      <c r="C1468" s="418"/>
    </row>
    <row r="1469" ht="16.5">
      <c r="C1469" s="418"/>
    </row>
    <row r="1470" ht="16.5">
      <c r="C1470" s="418"/>
    </row>
    <row r="1471" ht="16.5">
      <c r="C1471" s="418"/>
    </row>
    <row r="1472" ht="16.5">
      <c r="C1472" s="418"/>
    </row>
    <row r="1473" ht="16.5">
      <c r="C1473" s="418"/>
    </row>
    <row r="1474" ht="16.5">
      <c r="C1474" s="418"/>
    </row>
    <row r="1475" ht="16.5">
      <c r="C1475" s="418"/>
    </row>
    <row r="1476" ht="16.5">
      <c r="C1476" s="418"/>
    </row>
    <row r="1477" ht="16.5">
      <c r="C1477" s="418"/>
    </row>
    <row r="1478" ht="16.5">
      <c r="C1478" s="418"/>
    </row>
    <row r="1479" ht="16.5">
      <c r="C1479" s="418"/>
    </row>
    <row r="1480" ht="16.5">
      <c r="C1480" s="418"/>
    </row>
    <row r="1481" ht="16.5">
      <c r="C1481" s="418"/>
    </row>
    <row r="1482" ht="16.5">
      <c r="C1482" s="418"/>
    </row>
    <row r="1483" ht="16.5">
      <c r="C1483" s="418"/>
    </row>
    <row r="1484" ht="16.5">
      <c r="C1484" s="418"/>
    </row>
    <row r="1485" ht="16.5">
      <c r="C1485" s="418"/>
    </row>
    <row r="1486" ht="16.5">
      <c r="C1486" s="418"/>
    </row>
    <row r="1487" ht="16.5">
      <c r="C1487" s="418"/>
    </row>
    <row r="1488" ht="16.5">
      <c r="C1488" s="418"/>
    </row>
    <row r="1489" ht="16.5">
      <c r="C1489" s="418"/>
    </row>
    <row r="1490" ht="16.5">
      <c r="C1490" s="418"/>
    </row>
    <row r="1491" ht="16.5">
      <c r="C1491" s="418"/>
    </row>
    <row r="1492" ht="16.5">
      <c r="C1492" s="418"/>
    </row>
    <row r="1493" ht="16.5">
      <c r="C1493" s="418"/>
    </row>
    <row r="1494" ht="16.5">
      <c r="C1494" s="418"/>
    </row>
    <row r="1495" ht="16.5">
      <c r="C1495" s="418"/>
    </row>
    <row r="1496" ht="16.5">
      <c r="C1496" s="418"/>
    </row>
    <row r="1497" ht="16.5">
      <c r="C1497" s="418"/>
    </row>
    <row r="1498" ht="16.5">
      <c r="C1498" s="418"/>
    </row>
    <row r="1499" ht="16.5">
      <c r="C1499" s="418"/>
    </row>
    <row r="1500" ht="16.5">
      <c r="C1500" s="418"/>
    </row>
    <row r="1501" ht="16.5">
      <c r="C1501" s="418"/>
    </row>
    <row r="1502" ht="16.5">
      <c r="C1502" s="418"/>
    </row>
    <row r="1503" ht="16.5">
      <c r="C1503" s="418"/>
    </row>
    <row r="1504" ht="16.5">
      <c r="C1504" s="418"/>
    </row>
    <row r="1505" ht="16.5">
      <c r="C1505" s="418"/>
    </row>
    <row r="1506" ht="16.5">
      <c r="C1506" s="418"/>
    </row>
    <row r="1507" ht="16.5">
      <c r="C1507" s="418"/>
    </row>
    <row r="1508" ht="16.5">
      <c r="C1508" s="418"/>
    </row>
    <row r="1509" ht="16.5">
      <c r="C1509" s="418"/>
    </row>
    <row r="1510" ht="16.5">
      <c r="C1510" s="418"/>
    </row>
    <row r="1511" ht="16.5">
      <c r="C1511" s="418"/>
    </row>
    <row r="1512" ht="16.5">
      <c r="C1512" s="418"/>
    </row>
    <row r="1513" ht="16.5">
      <c r="C1513" s="418"/>
    </row>
    <row r="1514" ht="16.5">
      <c r="C1514" s="418"/>
    </row>
    <row r="1515" ht="16.5">
      <c r="C1515" s="418"/>
    </row>
    <row r="1516" ht="16.5">
      <c r="C1516" s="418"/>
    </row>
    <row r="1517" ht="16.5">
      <c r="C1517" s="418"/>
    </row>
    <row r="1518" ht="16.5">
      <c r="C1518" s="418"/>
    </row>
    <row r="1519" ht="16.5">
      <c r="C1519" s="418"/>
    </row>
    <row r="1520" ht="16.5">
      <c r="C1520" s="418"/>
    </row>
    <row r="1521" ht="16.5">
      <c r="C1521" s="418"/>
    </row>
    <row r="1522" ht="16.5">
      <c r="C1522" s="418"/>
    </row>
    <row r="1523" ht="16.5">
      <c r="C1523" s="418"/>
    </row>
    <row r="1524" ht="16.5">
      <c r="C1524" s="418"/>
    </row>
    <row r="1525" ht="16.5">
      <c r="C1525" s="418"/>
    </row>
    <row r="1526" ht="16.5">
      <c r="C1526" s="418"/>
    </row>
    <row r="1527" ht="16.5">
      <c r="C1527" s="418"/>
    </row>
    <row r="1528" ht="16.5">
      <c r="C1528" s="418"/>
    </row>
    <row r="1529" ht="16.5">
      <c r="C1529" s="418"/>
    </row>
    <row r="1530" ht="16.5">
      <c r="C1530" s="418"/>
    </row>
    <row r="1531" ht="16.5">
      <c r="C1531" s="418"/>
    </row>
    <row r="1532" ht="16.5">
      <c r="C1532" s="418"/>
    </row>
    <row r="1533" ht="16.5">
      <c r="C1533" s="418"/>
    </row>
    <row r="1534" ht="16.5">
      <c r="C1534" s="418"/>
    </row>
    <row r="1535" ht="16.5">
      <c r="C1535" s="418"/>
    </row>
    <row r="1536" ht="16.5">
      <c r="C1536" s="418"/>
    </row>
    <row r="1537" ht="16.5">
      <c r="C1537" s="418"/>
    </row>
    <row r="1538" ht="16.5">
      <c r="C1538" s="418"/>
    </row>
    <row r="1539" ht="16.5">
      <c r="C1539" s="418"/>
    </row>
    <row r="1540" ht="16.5">
      <c r="C1540" s="418"/>
    </row>
    <row r="1541" ht="16.5">
      <c r="C1541" s="418"/>
    </row>
    <row r="1542" ht="16.5">
      <c r="C1542" s="418"/>
    </row>
    <row r="1543" ht="16.5">
      <c r="C1543" s="418"/>
    </row>
    <row r="1544" ht="16.5">
      <c r="C1544" s="418"/>
    </row>
    <row r="1545" ht="16.5">
      <c r="C1545" s="418"/>
    </row>
    <row r="1546" ht="16.5">
      <c r="C1546" s="418"/>
    </row>
    <row r="1547" ht="16.5">
      <c r="C1547" s="418"/>
    </row>
    <row r="1548" ht="16.5">
      <c r="C1548" s="418"/>
    </row>
    <row r="1549" ht="16.5">
      <c r="C1549" s="418"/>
    </row>
    <row r="1550" ht="16.5">
      <c r="C1550" s="418"/>
    </row>
    <row r="1551" ht="16.5">
      <c r="C1551" s="418"/>
    </row>
    <row r="1552" ht="16.5">
      <c r="C1552" s="418"/>
    </row>
    <row r="1553" ht="16.5">
      <c r="C1553" s="418"/>
    </row>
    <row r="1554" ht="16.5">
      <c r="C1554" s="418"/>
    </row>
    <row r="1555" ht="16.5">
      <c r="C1555" s="418"/>
    </row>
    <row r="1556" ht="16.5">
      <c r="C1556" s="418"/>
    </row>
    <row r="1557" ht="16.5">
      <c r="C1557" s="418"/>
    </row>
    <row r="1558" ht="16.5">
      <c r="C1558" s="418"/>
    </row>
    <row r="1559" ht="16.5">
      <c r="C1559" s="418"/>
    </row>
    <row r="1560" ht="16.5">
      <c r="C1560" s="418"/>
    </row>
    <row r="1561" ht="16.5">
      <c r="C1561" s="418"/>
    </row>
    <row r="1562" ht="16.5">
      <c r="C1562" s="418"/>
    </row>
    <row r="1563" ht="16.5">
      <c r="C1563" s="418"/>
    </row>
    <row r="1564" ht="16.5">
      <c r="C1564" s="418"/>
    </row>
    <row r="1565" ht="16.5">
      <c r="C1565" s="418"/>
    </row>
    <row r="1566" ht="16.5">
      <c r="C1566" s="418"/>
    </row>
    <row r="1567" ht="16.5">
      <c r="C1567" s="418"/>
    </row>
    <row r="1568" ht="16.5">
      <c r="C1568" s="418"/>
    </row>
    <row r="1569" ht="16.5">
      <c r="C1569" s="418"/>
    </row>
    <row r="1570" ht="16.5">
      <c r="C1570" s="418"/>
    </row>
    <row r="1571" ht="16.5">
      <c r="C1571" s="418"/>
    </row>
    <row r="1572" ht="16.5">
      <c r="C1572" s="418"/>
    </row>
    <row r="1573" ht="16.5">
      <c r="C1573" s="418"/>
    </row>
    <row r="1574" ht="16.5">
      <c r="C1574" s="418"/>
    </row>
    <row r="1575" ht="16.5">
      <c r="C1575" s="418"/>
    </row>
    <row r="1576" ht="16.5">
      <c r="C1576" s="418"/>
    </row>
    <row r="1577" ht="16.5">
      <c r="C1577" s="418"/>
    </row>
    <row r="1578" ht="16.5">
      <c r="C1578" s="418"/>
    </row>
    <row r="1579" ht="16.5">
      <c r="C1579" s="418"/>
    </row>
    <row r="1580" ht="16.5">
      <c r="C1580" s="418"/>
    </row>
    <row r="1581" ht="16.5">
      <c r="C1581" s="418"/>
    </row>
    <row r="1582" ht="16.5">
      <c r="C1582" s="418"/>
    </row>
    <row r="1583" ht="16.5">
      <c r="C1583" s="418"/>
    </row>
    <row r="1584" ht="16.5">
      <c r="C1584" s="418"/>
    </row>
    <row r="1585" ht="16.5">
      <c r="C1585" s="418"/>
    </row>
    <row r="1586" ht="16.5">
      <c r="C1586" s="418"/>
    </row>
    <row r="1587" ht="16.5">
      <c r="C1587" s="418"/>
    </row>
    <row r="1588" ht="16.5">
      <c r="C1588" s="418"/>
    </row>
    <row r="1589" ht="16.5">
      <c r="C1589" s="418"/>
    </row>
    <row r="1590" ht="16.5">
      <c r="C1590" s="418"/>
    </row>
    <row r="1591" ht="16.5">
      <c r="C1591" s="418"/>
    </row>
    <row r="1592" ht="16.5">
      <c r="C1592" s="418"/>
    </row>
    <row r="1593" ht="16.5">
      <c r="C1593" s="418"/>
    </row>
    <row r="1594" ht="16.5">
      <c r="C1594" s="418"/>
    </row>
    <row r="1595" ht="16.5">
      <c r="C1595" s="418"/>
    </row>
    <row r="1596" ht="16.5">
      <c r="C1596" s="418"/>
    </row>
    <row r="1597" ht="16.5">
      <c r="C1597" s="418"/>
    </row>
    <row r="1598" ht="16.5">
      <c r="C1598" s="418"/>
    </row>
    <row r="1599" ht="16.5">
      <c r="C1599" s="418"/>
    </row>
    <row r="1600" ht="16.5">
      <c r="C1600" s="418"/>
    </row>
    <row r="1601" ht="16.5">
      <c r="C1601" s="418"/>
    </row>
    <row r="1602" ht="16.5">
      <c r="C1602" s="418"/>
    </row>
    <row r="1603" ht="16.5">
      <c r="C1603" s="418"/>
    </row>
    <row r="1604" ht="16.5">
      <c r="C1604" s="418"/>
    </row>
    <row r="1605" ht="16.5">
      <c r="C1605" s="418"/>
    </row>
    <row r="1606" ht="16.5">
      <c r="C1606" s="418"/>
    </row>
    <row r="1607" ht="16.5">
      <c r="C1607" s="418"/>
    </row>
    <row r="1608" ht="16.5">
      <c r="C1608" s="418"/>
    </row>
    <row r="1609" ht="16.5">
      <c r="C1609" s="418"/>
    </row>
    <row r="1610" ht="16.5">
      <c r="C1610" s="418"/>
    </row>
    <row r="1611" ht="16.5">
      <c r="C1611" s="418"/>
    </row>
    <row r="1612" ht="16.5">
      <c r="C1612" s="418"/>
    </row>
    <row r="1613" ht="16.5">
      <c r="C1613" s="418"/>
    </row>
    <row r="1614" ht="16.5">
      <c r="C1614" s="418"/>
    </row>
    <row r="1615" ht="16.5">
      <c r="C1615" s="418"/>
    </row>
    <row r="1616" ht="16.5">
      <c r="C1616" s="418"/>
    </row>
    <row r="1617" ht="16.5">
      <c r="C1617" s="418"/>
    </row>
    <row r="1618" ht="16.5">
      <c r="C1618" s="418"/>
    </row>
    <row r="1619" ht="16.5">
      <c r="C1619" s="418"/>
    </row>
    <row r="1620" ht="16.5">
      <c r="C1620" s="418"/>
    </row>
    <row r="1621" ht="16.5">
      <c r="C1621" s="418"/>
    </row>
    <row r="1622" ht="16.5">
      <c r="C1622" s="418"/>
    </row>
    <row r="1623" ht="16.5">
      <c r="C1623" s="418"/>
    </row>
    <row r="1624" ht="16.5">
      <c r="C1624" s="418"/>
    </row>
    <row r="1625" ht="16.5">
      <c r="C1625" s="418"/>
    </row>
    <row r="1626" ht="16.5">
      <c r="C1626" s="418"/>
    </row>
    <row r="1627" ht="16.5">
      <c r="C1627" s="418"/>
    </row>
    <row r="1628" ht="16.5">
      <c r="C1628" s="418"/>
    </row>
    <row r="1629" ht="16.5">
      <c r="C1629" s="418"/>
    </row>
    <row r="1630" ht="16.5">
      <c r="C1630" s="418"/>
    </row>
    <row r="1631" ht="16.5">
      <c r="C1631" s="418"/>
    </row>
    <row r="1632" ht="16.5">
      <c r="C1632" s="418"/>
    </row>
    <row r="1633" ht="16.5">
      <c r="C1633" s="418"/>
    </row>
    <row r="1634" ht="16.5">
      <c r="C1634" s="418"/>
    </row>
    <row r="1635" ht="16.5">
      <c r="C1635" s="418"/>
    </row>
    <row r="1636" ht="16.5">
      <c r="C1636" s="418"/>
    </row>
    <row r="1637" ht="16.5">
      <c r="C1637" s="418"/>
    </row>
    <row r="1638" ht="16.5">
      <c r="C1638" s="418"/>
    </row>
    <row r="1639" ht="16.5">
      <c r="C1639" s="418"/>
    </row>
    <row r="1640" ht="16.5">
      <c r="C1640" s="418"/>
    </row>
    <row r="1641" ht="16.5">
      <c r="C1641" s="418"/>
    </row>
    <row r="1642" ht="16.5">
      <c r="C1642" s="418"/>
    </row>
    <row r="1643" ht="16.5">
      <c r="C1643" s="418"/>
    </row>
    <row r="1644" ht="16.5">
      <c r="C1644" s="418"/>
    </row>
    <row r="1645" ht="16.5">
      <c r="C1645" s="418"/>
    </row>
    <row r="1646" ht="16.5">
      <c r="C1646" s="418"/>
    </row>
    <row r="1647" ht="16.5">
      <c r="C1647" s="418"/>
    </row>
    <row r="1648" ht="16.5">
      <c r="C1648" s="418"/>
    </row>
    <row r="1649" ht="16.5">
      <c r="C1649" s="418"/>
    </row>
    <row r="1650" ht="16.5">
      <c r="C1650" s="418"/>
    </row>
    <row r="1651" ht="16.5">
      <c r="C1651" s="418"/>
    </row>
    <row r="1652" ht="16.5">
      <c r="C1652" s="418"/>
    </row>
    <row r="1653" ht="16.5">
      <c r="C1653" s="418"/>
    </row>
    <row r="1654" ht="16.5">
      <c r="C1654" s="418"/>
    </row>
    <row r="1655" ht="16.5">
      <c r="C1655" s="418"/>
    </row>
    <row r="1656" ht="16.5">
      <c r="C1656" s="418"/>
    </row>
    <row r="1657" ht="16.5">
      <c r="C1657" s="418"/>
    </row>
    <row r="1658" ht="16.5">
      <c r="C1658" s="418"/>
    </row>
    <row r="1659" ht="16.5">
      <c r="C1659" s="418"/>
    </row>
    <row r="1660" ht="16.5">
      <c r="C1660" s="418"/>
    </row>
    <row r="1661" ht="16.5">
      <c r="C1661" s="418"/>
    </row>
    <row r="1662" ht="16.5">
      <c r="C1662" s="418"/>
    </row>
    <row r="1663" ht="16.5">
      <c r="C1663" s="418"/>
    </row>
    <row r="1664" ht="16.5">
      <c r="C1664" s="418"/>
    </row>
    <row r="1665" ht="16.5">
      <c r="C1665" s="418"/>
    </row>
    <row r="1666" ht="16.5">
      <c r="C1666" s="418"/>
    </row>
    <row r="1667" ht="16.5">
      <c r="C1667" s="418"/>
    </row>
    <row r="1668" ht="16.5">
      <c r="C1668" s="418"/>
    </row>
    <row r="1669" ht="16.5">
      <c r="C1669" s="418"/>
    </row>
    <row r="1670" ht="16.5">
      <c r="C1670" s="418"/>
    </row>
    <row r="1671" ht="16.5">
      <c r="C1671" s="418"/>
    </row>
    <row r="1672" ht="16.5">
      <c r="C1672" s="418"/>
    </row>
    <row r="1673" ht="16.5">
      <c r="C1673" s="418"/>
    </row>
    <row r="1674" ht="16.5">
      <c r="C1674" s="418"/>
    </row>
    <row r="1675" ht="16.5">
      <c r="C1675" s="418"/>
    </row>
    <row r="1676" ht="16.5">
      <c r="C1676" s="418"/>
    </row>
    <row r="1677" ht="16.5">
      <c r="C1677" s="418"/>
    </row>
    <row r="1678" ht="16.5">
      <c r="C1678" s="418"/>
    </row>
    <row r="1679" ht="16.5">
      <c r="C1679" s="418"/>
    </row>
    <row r="1680" ht="16.5">
      <c r="C1680" s="418"/>
    </row>
    <row r="1681" ht="16.5">
      <c r="C1681" s="418"/>
    </row>
    <row r="1682" ht="16.5">
      <c r="C1682" s="418"/>
    </row>
    <row r="1683" ht="16.5">
      <c r="C1683" s="418"/>
    </row>
    <row r="1684" ht="16.5">
      <c r="C1684" s="418"/>
    </row>
    <row r="1685" ht="16.5">
      <c r="C1685" s="418"/>
    </row>
    <row r="1686" ht="16.5">
      <c r="C1686" s="418"/>
    </row>
    <row r="1687" ht="16.5">
      <c r="C1687" s="418"/>
    </row>
    <row r="1688" ht="16.5">
      <c r="C1688" s="418"/>
    </row>
    <row r="1689" ht="16.5">
      <c r="C1689" s="418"/>
    </row>
    <row r="1690" ht="16.5">
      <c r="C1690" s="418"/>
    </row>
    <row r="1691" ht="16.5">
      <c r="C1691" s="418"/>
    </row>
    <row r="1692" ht="16.5">
      <c r="C1692" s="418"/>
    </row>
    <row r="1693" ht="16.5">
      <c r="C1693" s="418"/>
    </row>
    <row r="1694" ht="16.5">
      <c r="C1694" s="418"/>
    </row>
    <row r="1695" ht="16.5">
      <c r="C1695" s="418"/>
    </row>
    <row r="1696" ht="16.5">
      <c r="C1696" s="418"/>
    </row>
    <row r="1697" ht="16.5">
      <c r="C1697" s="418"/>
    </row>
    <row r="1698" ht="16.5">
      <c r="C1698" s="418"/>
    </row>
    <row r="1699" ht="16.5">
      <c r="C1699" s="418"/>
    </row>
    <row r="1700" ht="16.5">
      <c r="C1700" s="418"/>
    </row>
    <row r="1701" ht="16.5">
      <c r="C1701" s="418"/>
    </row>
    <row r="1702" ht="16.5">
      <c r="C1702" s="418"/>
    </row>
    <row r="1703" ht="16.5">
      <c r="C1703" s="418"/>
    </row>
    <row r="1704" ht="16.5">
      <c r="C1704" s="418"/>
    </row>
    <row r="1705" ht="16.5">
      <c r="C1705" s="418"/>
    </row>
    <row r="1706" ht="16.5">
      <c r="C1706" s="418"/>
    </row>
    <row r="1707" ht="16.5">
      <c r="C1707" s="418"/>
    </row>
    <row r="1708" ht="16.5">
      <c r="C1708" s="418"/>
    </row>
    <row r="1709" ht="16.5">
      <c r="C1709" s="418"/>
    </row>
    <row r="1710" ht="16.5">
      <c r="C1710" s="418"/>
    </row>
    <row r="1711" ht="16.5">
      <c r="C1711" s="418"/>
    </row>
    <row r="1712" ht="16.5">
      <c r="C1712" s="418"/>
    </row>
    <row r="1713" ht="16.5">
      <c r="C1713" s="418"/>
    </row>
    <row r="1714" ht="16.5">
      <c r="C1714" s="418"/>
    </row>
    <row r="1715" ht="16.5">
      <c r="C1715" s="418"/>
    </row>
    <row r="1716" ht="16.5">
      <c r="C1716" s="418"/>
    </row>
    <row r="1717" ht="16.5">
      <c r="C1717" s="418"/>
    </row>
    <row r="1718" ht="16.5">
      <c r="C1718" s="418"/>
    </row>
    <row r="1719" ht="16.5">
      <c r="C1719" s="418"/>
    </row>
    <row r="1720" ht="16.5">
      <c r="C1720" s="418"/>
    </row>
    <row r="1721" ht="16.5">
      <c r="C1721" s="418"/>
    </row>
    <row r="1722" ht="16.5">
      <c r="C1722" s="418"/>
    </row>
    <row r="1723" ht="16.5">
      <c r="C1723" s="418"/>
    </row>
    <row r="1724" ht="16.5">
      <c r="C1724" s="418"/>
    </row>
    <row r="1725" ht="16.5">
      <c r="C1725" s="418"/>
    </row>
    <row r="1726" ht="16.5">
      <c r="C1726" s="418"/>
    </row>
    <row r="1727" ht="16.5">
      <c r="C1727" s="418"/>
    </row>
    <row r="1728" ht="16.5">
      <c r="C1728" s="418"/>
    </row>
    <row r="1729" ht="16.5">
      <c r="C1729" s="418"/>
    </row>
    <row r="1730" ht="16.5">
      <c r="C1730" s="418"/>
    </row>
    <row r="1731" ht="16.5">
      <c r="C1731" s="418"/>
    </row>
    <row r="1732" ht="16.5">
      <c r="C1732" s="418"/>
    </row>
    <row r="1733" ht="16.5">
      <c r="C1733" s="418"/>
    </row>
    <row r="1734" ht="16.5">
      <c r="C1734" s="418"/>
    </row>
    <row r="1735" ht="16.5">
      <c r="C1735" s="418"/>
    </row>
    <row r="1736" ht="16.5">
      <c r="C1736" s="418"/>
    </row>
    <row r="1737" ht="16.5">
      <c r="C1737" s="418"/>
    </row>
    <row r="1738" ht="16.5">
      <c r="C1738" s="418"/>
    </row>
    <row r="1739" ht="16.5">
      <c r="C1739" s="418"/>
    </row>
    <row r="1740" ht="16.5">
      <c r="C1740" s="418"/>
    </row>
    <row r="1741" ht="16.5">
      <c r="C1741" s="418"/>
    </row>
    <row r="1742" ht="16.5">
      <c r="C1742" s="418"/>
    </row>
    <row r="1743" ht="16.5">
      <c r="C1743" s="418"/>
    </row>
    <row r="1744" ht="16.5">
      <c r="C1744" s="418"/>
    </row>
    <row r="1745" ht="16.5">
      <c r="C1745" s="418"/>
    </row>
    <row r="1746" ht="16.5">
      <c r="C1746" s="418"/>
    </row>
    <row r="1747" ht="16.5">
      <c r="C1747" s="418"/>
    </row>
    <row r="1748" ht="16.5">
      <c r="C1748" s="418"/>
    </row>
    <row r="1749" ht="16.5">
      <c r="C1749" s="418"/>
    </row>
    <row r="1750" ht="16.5">
      <c r="C1750" s="418"/>
    </row>
    <row r="1751" ht="16.5">
      <c r="C1751" s="418"/>
    </row>
    <row r="1752" ht="16.5">
      <c r="C1752" s="418"/>
    </row>
    <row r="1753" ht="16.5">
      <c r="C1753" s="418"/>
    </row>
    <row r="1754" ht="16.5">
      <c r="C1754" s="418"/>
    </row>
    <row r="1755" ht="16.5">
      <c r="C1755" s="418"/>
    </row>
    <row r="1756" ht="16.5">
      <c r="C1756" s="418"/>
    </row>
    <row r="1757" ht="16.5">
      <c r="C1757" s="418"/>
    </row>
    <row r="1758" ht="16.5">
      <c r="C1758" s="418"/>
    </row>
    <row r="1759" ht="16.5">
      <c r="C1759" s="418"/>
    </row>
    <row r="1760" ht="16.5">
      <c r="C1760" s="418"/>
    </row>
    <row r="1761" ht="16.5">
      <c r="C1761" s="418"/>
    </row>
    <row r="1762" ht="16.5">
      <c r="C1762" s="418"/>
    </row>
    <row r="1763" ht="16.5">
      <c r="C1763" s="418"/>
    </row>
    <row r="1764" ht="16.5">
      <c r="C1764" s="418"/>
    </row>
    <row r="1765" ht="16.5">
      <c r="C1765" s="418"/>
    </row>
    <row r="1766" ht="16.5">
      <c r="C1766" s="418"/>
    </row>
    <row r="1767" ht="16.5">
      <c r="C1767" s="418"/>
    </row>
    <row r="1768" ht="16.5">
      <c r="C1768" s="418"/>
    </row>
    <row r="1769" ht="16.5">
      <c r="C1769" s="418"/>
    </row>
    <row r="1770" ht="16.5">
      <c r="C1770" s="418"/>
    </row>
    <row r="1771" ht="16.5">
      <c r="C1771" s="418"/>
    </row>
    <row r="1772" ht="16.5">
      <c r="C1772" s="418"/>
    </row>
    <row r="1773" ht="16.5">
      <c r="C1773" s="418"/>
    </row>
    <row r="1774" ht="16.5">
      <c r="C1774" s="418"/>
    </row>
    <row r="1775" ht="16.5">
      <c r="C1775" s="418"/>
    </row>
    <row r="1776" ht="16.5">
      <c r="C1776" s="418"/>
    </row>
    <row r="1777" ht="16.5">
      <c r="C1777" s="418"/>
    </row>
    <row r="1778" ht="16.5">
      <c r="C1778" s="418"/>
    </row>
    <row r="1779" ht="16.5">
      <c r="C1779" s="418"/>
    </row>
    <row r="1780" ht="16.5">
      <c r="C1780" s="418"/>
    </row>
    <row r="1781" ht="16.5">
      <c r="C1781" s="418"/>
    </row>
    <row r="1782" ht="16.5">
      <c r="C1782" s="418"/>
    </row>
    <row r="1783" ht="16.5">
      <c r="C1783" s="418"/>
    </row>
    <row r="1784" ht="16.5">
      <c r="C1784" s="418"/>
    </row>
    <row r="1785" ht="16.5">
      <c r="C1785" s="418"/>
    </row>
    <row r="1786" ht="16.5">
      <c r="C1786" s="418"/>
    </row>
    <row r="1787" ht="16.5">
      <c r="C1787" s="418"/>
    </row>
    <row r="1788" ht="16.5">
      <c r="C1788" s="418"/>
    </row>
    <row r="1789" ht="16.5">
      <c r="C1789" s="418"/>
    </row>
    <row r="1790" ht="16.5">
      <c r="C1790" s="418"/>
    </row>
    <row r="1791" ht="16.5">
      <c r="C1791" s="418"/>
    </row>
    <row r="1792" ht="16.5">
      <c r="C1792" s="418"/>
    </row>
    <row r="1793" ht="16.5">
      <c r="C1793" s="418"/>
    </row>
    <row r="1794" ht="16.5">
      <c r="C1794" s="418"/>
    </row>
    <row r="1795" ht="16.5">
      <c r="C1795" s="418"/>
    </row>
    <row r="1796" ht="16.5">
      <c r="C1796" s="418"/>
    </row>
    <row r="1797" ht="16.5">
      <c r="C1797" s="418"/>
    </row>
    <row r="1798" ht="16.5">
      <c r="C1798" s="418"/>
    </row>
    <row r="1799" ht="16.5">
      <c r="C1799" s="418"/>
    </row>
    <row r="1800" ht="16.5">
      <c r="C1800" s="418"/>
    </row>
    <row r="1801" ht="16.5">
      <c r="C1801" s="418"/>
    </row>
    <row r="1802" ht="16.5">
      <c r="C1802" s="418"/>
    </row>
    <row r="1803" ht="16.5">
      <c r="C1803" s="418"/>
    </row>
    <row r="1804" ht="16.5">
      <c r="C1804" s="418"/>
    </row>
    <row r="1805" ht="16.5">
      <c r="C1805" s="418"/>
    </row>
    <row r="1806" ht="16.5">
      <c r="C1806" s="418"/>
    </row>
    <row r="1807" ht="16.5">
      <c r="C1807" s="418"/>
    </row>
    <row r="1808" ht="16.5">
      <c r="C1808" s="418"/>
    </row>
    <row r="1809" ht="16.5">
      <c r="C1809" s="418"/>
    </row>
    <row r="1810" ht="16.5">
      <c r="C1810" s="418"/>
    </row>
    <row r="1811" ht="16.5">
      <c r="C1811" s="418"/>
    </row>
    <row r="1812" ht="16.5">
      <c r="C1812" s="418"/>
    </row>
    <row r="1813" ht="16.5">
      <c r="C1813" s="418"/>
    </row>
    <row r="1814" ht="16.5">
      <c r="C1814" s="418"/>
    </row>
    <row r="1815" ht="16.5">
      <c r="C1815" s="418"/>
    </row>
    <row r="1816" ht="16.5">
      <c r="C1816" s="418"/>
    </row>
    <row r="1817" ht="16.5">
      <c r="C1817" s="418"/>
    </row>
    <row r="1818" ht="16.5">
      <c r="C1818" s="418"/>
    </row>
    <row r="1819" ht="16.5">
      <c r="C1819" s="418"/>
    </row>
    <row r="1820" ht="16.5">
      <c r="C1820" s="418"/>
    </row>
    <row r="1821" ht="16.5">
      <c r="C1821" s="418"/>
    </row>
    <row r="1822" ht="16.5">
      <c r="C1822" s="418"/>
    </row>
    <row r="1823" ht="16.5">
      <c r="C1823" s="418"/>
    </row>
    <row r="1824" ht="16.5">
      <c r="C1824" s="418"/>
    </row>
    <row r="1825" ht="16.5">
      <c r="C1825" s="418"/>
    </row>
    <row r="1826" ht="16.5">
      <c r="C1826" s="418"/>
    </row>
    <row r="1827" ht="16.5">
      <c r="C1827" s="418"/>
    </row>
    <row r="1828" ht="16.5">
      <c r="C1828" s="418"/>
    </row>
    <row r="1829" ht="16.5">
      <c r="C1829" s="418"/>
    </row>
    <row r="1830" ht="16.5">
      <c r="C1830" s="418"/>
    </row>
    <row r="1831" ht="16.5">
      <c r="C1831" s="418"/>
    </row>
    <row r="1832" ht="16.5">
      <c r="C1832" s="418"/>
    </row>
    <row r="1833" ht="16.5">
      <c r="C1833" s="418"/>
    </row>
    <row r="1834" ht="16.5">
      <c r="C1834" s="418"/>
    </row>
    <row r="1835" ht="16.5">
      <c r="C1835" s="418"/>
    </row>
    <row r="1836" ht="16.5">
      <c r="C1836" s="418"/>
    </row>
    <row r="1837" ht="16.5">
      <c r="C1837" s="418"/>
    </row>
    <row r="1838" ht="16.5">
      <c r="C1838" s="418"/>
    </row>
    <row r="1839" ht="16.5">
      <c r="C1839" s="418"/>
    </row>
    <row r="1840" ht="16.5">
      <c r="C1840" s="418"/>
    </row>
    <row r="1841" ht="16.5">
      <c r="C1841" s="418"/>
    </row>
    <row r="1842" ht="16.5">
      <c r="C1842" s="418"/>
    </row>
    <row r="1843" ht="16.5">
      <c r="C1843" s="418"/>
    </row>
    <row r="1844" ht="16.5">
      <c r="C1844" s="418"/>
    </row>
    <row r="1845" ht="16.5">
      <c r="C1845" s="418"/>
    </row>
    <row r="1846" ht="16.5">
      <c r="C1846" s="418"/>
    </row>
    <row r="1847" ht="16.5">
      <c r="C1847" s="418"/>
    </row>
    <row r="1848" ht="16.5">
      <c r="C1848" s="418"/>
    </row>
    <row r="1849" ht="16.5">
      <c r="C1849" s="418"/>
    </row>
    <row r="1850" ht="16.5">
      <c r="C1850" s="418"/>
    </row>
    <row r="1851" ht="16.5">
      <c r="C1851" s="418"/>
    </row>
    <row r="1852" ht="16.5">
      <c r="C1852" s="418"/>
    </row>
    <row r="1853" ht="16.5">
      <c r="C1853" s="418"/>
    </row>
    <row r="1854" ht="16.5">
      <c r="C1854" s="418"/>
    </row>
    <row r="1855" ht="16.5">
      <c r="C1855" s="418"/>
    </row>
    <row r="1856" ht="16.5">
      <c r="C1856" s="418"/>
    </row>
    <row r="1857" ht="16.5">
      <c r="C1857" s="418"/>
    </row>
    <row r="1858" ht="16.5">
      <c r="C1858" s="418"/>
    </row>
    <row r="1859" ht="16.5">
      <c r="C1859" s="418"/>
    </row>
    <row r="1860" ht="16.5">
      <c r="C1860" s="418"/>
    </row>
    <row r="1861" ht="16.5">
      <c r="C1861" s="418"/>
    </row>
    <row r="1862" ht="16.5">
      <c r="C1862" s="418"/>
    </row>
    <row r="1863" ht="16.5">
      <c r="C1863" s="418"/>
    </row>
    <row r="1864" ht="16.5">
      <c r="C1864" s="418"/>
    </row>
    <row r="1865" ht="16.5">
      <c r="C1865" s="418"/>
    </row>
    <row r="1866" ht="16.5">
      <c r="C1866" s="418"/>
    </row>
    <row r="1867" ht="16.5">
      <c r="C1867" s="418"/>
    </row>
    <row r="1868" ht="16.5">
      <c r="C1868" s="418"/>
    </row>
    <row r="1869" ht="16.5">
      <c r="C1869" s="418"/>
    </row>
    <row r="1870" ht="16.5">
      <c r="C1870" s="418"/>
    </row>
    <row r="1871" ht="16.5">
      <c r="C1871" s="418"/>
    </row>
    <row r="1872" ht="16.5">
      <c r="C1872" s="418"/>
    </row>
    <row r="1873" ht="16.5">
      <c r="C1873" s="418"/>
    </row>
    <row r="1874" ht="16.5">
      <c r="C1874" s="418"/>
    </row>
    <row r="1875" ht="16.5">
      <c r="C1875" s="418"/>
    </row>
    <row r="1876" ht="16.5">
      <c r="C1876" s="418"/>
    </row>
    <row r="1877" ht="16.5">
      <c r="C1877" s="418"/>
    </row>
    <row r="1878" ht="16.5">
      <c r="C1878" s="418"/>
    </row>
    <row r="1879" ht="16.5">
      <c r="C1879" s="418"/>
    </row>
    <row r="1880" ht="16.5">
      <c r="C1880" s="418"/>
    </row>
    <row r="1881" ht="16.5">
      <c r="C1881" s="418"/>
    </row>
    <row r="1882" ht="16.5">
      <c r="C1882" s="418"/>
    </row>
    <row r="1883" ht="16.5">
      <c r="C1883" s="418"/>
    </row>
    <row r="1884" ht="16.5">
      <c r="C1884" s="418"/>
    </row>
    <row r="1885" ht="16.5">
      <c r="C1885" s="418"/>
    </row>
    <row r="1886" ht="16.5">
      <c r="C1886" s="418"/>
    </row>
    <row r="1887" ht="16.5">
      <c r="C1887" s="418"/>
    </row>
    <row r="1888" ht="16.5">
      <c r="C1888" s="418"/>
    </row>
    <row r="1889" ht="16.5">
      <c r="C1889" s="418"/>
    </row>
    <row r="1890" ht="16.5">
      <c r="C1890" s="418"/>
    </row>
    <row r="1891" ht="16.5">
      <c r="C1891" s="418"/>
    </row>
    <row r="1892" ht="16.5">
      <c r="C1892" s="418"/>
    </row>
    <row r="1893" ht="16.5">
      <c r="C1893" s="418"/>
    </row>
    <row r="1894" ht="16.5">
      <c r="C1894" s="418"/>
    </row>
    <row r="1895" ht="16.5">
      <c r="C1895" s="418"/>
    </row>
    <row r="1896" ht="16.5">
      <c r="C1896" s="418"/>
    </row>
    <row r="1897" ht="16.5">
      <c r="C1897" s="418"/>
    </row>
    <row r="1898" ht="16.5">
      <c r="C1898" s="418"/>
    </row>
    <row r="1899" ht="16.5">
      <c r="C1899" s="418"/>
    </row>
    <row r="1900" ht="16.5">
      <c r="C1900" s="418"/>
    </row>
    <row r="1901" ht="16.5">
      <c r="C1901" s="418"/>
    </row>
    <row r="1902" ht="16.5">
      <c r="C1902" s="418"/>
    </row>
    <row r="1903" ht="16.5">
      <c r="C1903" s="418"/>
    </row>
    <row r="1904" ht="16.5">
      <c r="C1904" s="418"/>
    </row>
    <row r="1905" ht="16.5">
      <c r="C1905" s="418"/>
    </row>
    <row r="1906" ht="16.5">
      <c r="C1906" s="418"/>
    </row>
    <row r="1907" ht="16.5">
      <c r="C1907" s="418"/>
    </row>
    <row r="1908" ht="16.5">
      <c r="C1908" s="418"/>
    </row>
    <row r="1909" ht="16.5">
      <c r="C1909" s="418"/>
    </row>
    <row r="1910" ht="16.5">
      <c r="C1910" s="418"/>
    </row>
    <row r="1911" ht="16.5">
      <c r="C1911" s="418"/>
    </row>
    <row r="1912" ht="16.5">
      <c r="C1912" s="418"/>
    </row>
    <row r="1913" ht="16.5">
      <c r="C1913" s="418"/>
    </row>
    <row r="1914" ht="16.5">
      <c r="C1914" s="418"/>
    </row>
    <row r="1915" ht="16.5">
      <c r="C1915" s="418"/>
    </row>
    <row r="1916" ht="16.5">
      <c r="C1916" s="418"/>
    </row>
    <row r="1917" ht="16.5">
      <c r="C1917" s="418"/>
    </row>
    <row r="1918" ht="16.5">
      <c r="C1918" s="418"/>
    </row>
    <row r="1919" ht="16.5">
      <c r="C1919" s="418"/>
    </row>
    <row r="1920" ht="16.5">
      <c r="C1920" s="418"/>
    </row>
    <row r="1921" ht="16.5">
      <c r="C1921" s="418"/>
    </row>
    <row r="1922" ht="16.5">
      <c r="C1922" s="418"/>
    </row>
    <row r="1923" ht="16.5">
      <c r="C1923" s="418"/>
    </row>
    <row r="1924" ht="16.5">
      <c r="C1924" s="418"/>
    </row>
    <row r="1925" ht="16.5">
      <c r="C1925" s="418"/>
    </row>
    <row r="1926" ht="16.5">
      <c r="C1926" s="418"/>
    </row>
    <row r="1927" ht="16.5">
      <c r="C1927" s="418"/>
    </row>
    <row r="1928" ht="16.5">
      <c r="C1928" s="418"/>
    </row>
    <row r="1929" ht="16.5">
      <c r="C1929" s="418"/>
    </row>
    <row r="1930" ht="16.5">
      <c r="C1930" s="418"/>
    </row>
    <row r="1931" ht="16.5">
      <c r="C1931" s="418"/>
    </row>
    <row r="1932" ht="16.5">
      <c r="C1932" s="418"/>
    </row>
    <row r="1933" ht="16.5">
      <c r="C1933" s="418"/>
    </row>
    <row r="1934" ht="16.5">
      <c r="C1934" s="418"/>
    </row>
    <row r="1935" ht="16.5">
      <c r="C1935" s="418"/>
    </row>
    <row r="1936" ht="16.5">
      <c r="C1936" s="418"/>
    </row>
    <row r="1937" ht="16.5">
      <c r="C1937" s="418"/>
    </row>
    <row r="1938" ht="16.5">
      <c r="C1938" s="418"/>
    </row>
    <row r="1939" ht="16.5">
      <c r="C1939" s="418"/>
    </row>
    <row r="1940" ht="16.5">
      <c r="C1940" s="418"/>
    </row>
    <row r="1941" ht="16.5">
      <c r="C1941" s="418"/>
    </row>
    <row r="1942" ht="16.5">
      <c r="C1942" s="418"/>
    </row>
    <row r="1943" ht="16.5">
      <c r="C1943" s="418"/>
    </row>
    <row r="1944" ht="16.5">
      <c r="C1944" s="418"/>
    </row>
    <row r="1945" ht="16.5">
      <c r="C1945" s="418"/>
    </row>
    <row r="1946" ht="16.5">
      <c r="C1946" s="418"/>
    </row>
    <row r="1947" ht="16.5">
      <c r="C1947" s="418"/>
    </row>
    <row r="1948" ht="16.5">
      <c r="C1948" s="418"/>
    </row>
    <row r="1949" ht="16.5">
      <c r="C1949" s="418"/>
    </row>
    <row r="1950" ht="16.5">
      <c r="C1950" s="418"/>
    </row>
    <row r="1951" ht="16.5">
      <c r="C1951" s="418"/>
    </row>
    <row r="1952" ht="16.5">
      <c r="C1952" s="418"/>
    </row>
    <row r="1953" ht="16.5">
      <c r="C1953" s="418"/>
    </row>
    <row r="1954" ht="16.5">
      <c r="C1954" s="418"/>
    </row>
    <row r="1955" ht="16.5">
      <c r="C1955" s="418"/>
    </row>
    <row r="1956" ht="16.5">
      <c r="C1956" s="418"/>
    </row>
    <row r="1957" ht="16.5">
      <c r="C1957" s="418"/>
    </row>
    <row r="1958" ht="16.5">
      <c r="C1958" s="418"/>
    </row>
    <row r="1959" ht="16.5">
      <c r="C1959" s="418"/>
    </row>
    <row r="1960" ht="16.5">
      <c r="C1960" s="418"/>
    </row>
    <row r="1961" ht="16.5">
      <c r="C1961" s="418"/>
    </row>
    <row r="1962" ht="16.5">
      <c r="C1962" s="418"/>
    </row>
    <row r="1963" ht="16.5">
      <c r="C1963" s="418"/>
    </row>
    <row r="1964" ht="16.5">
      <c r="C1964" s="418"/>
    </row>
    <row r="1965" ht="16.5">
      <c r="C1965" s="418"/>
    </row>
    <row r="1966" ht="16.5">
      <c r="C1966" s="418"/>
    </row>
    <row r="1967" ht="16.5">
      <c r="C1967" s="418"/>
    </row>
    <row r="1968" ht="16.5">
      <c r="C1968" s="418"/>
    </row>
    <row r="1969" ht="16.5">
      <c r="C1969" s="418"/>
    </row>
    <row r="1970" ht="16.5">
      <c r="C1970" s="418"/>
    </row>
    <row r="1971" ht="16.5">
      <c r="C1971" s="418"/>
    </row>
    <row r="1972" ht="16.5">
      <c r="C1972" s="418"/>
    </row>
    <row r="1973" ht="16.5">
      <c r="C1973" s="418"/>
    </row>
    <row r="1974" ht="16.5">
      <c r="C1974" s="418"/>
    </row>
    <row r="1975" ht="16.5">
      <c r="C1975" s="418"/>
    </row>
    <row r="1976" ht="16.5">
      <c r="C1976" s="418"/>
    </row>
    <row r="1977" ht="16.5">
      <c r="C1977" s="418"/>
    </row>
    <row r="1978" ht="16.5">
      <c r="C1978" s="418"/>
    </row>
    <row r="1979" ht="16.5">
      <c r="C1979" s="418"/>
    </row>
    <row r="1980" ht="16.5">
      <c r="C1980" s="418"/>
    </row>
    <row r="1981" ht="16.5">
      <c r="C1981" s="418"/>
    </row>
    <row r="1982" ht="16.5">
      <c r="C1982" s="418"/>
    </row>
    <row r="1983" ht="16.5">
      <c r="C1983" s="418"/>
    </row>
    <row r="1984" ht="16.5">
      <c r="C1984" s="418"/>
    </row>
    <row r="1985" ht="16.5">
      <c r="C1985" s="418"/>
    </row>
    <row r="1986" ht="16.5">
      <c r="C1986" s="418"/>
    </row>
    <row r="1987" ht="16.5">
      <c r="C1987" s="418"/>
    </row>
    <row r="1988" ht="16.5">
      <c r="C1988" s="418"/>
    </row>
    <row r="1989" ht="16.5">
      <c r="C1989" s="418"/>
    </row>
    <row r="1990" ht="16.5">
      <c r="C1990" s="418"/>
    </row>
    <row r="1991" ht="16.5">
      <c r="C1991" s="418"/>
    </row>
    <row r="1992" ht="16.5">
      <c r="C1992" s="418"/>
    </row>
    <row r="1993" ht="16.5">
      <c r="C1993" s="418"/>
    </row>
    <row r="1994" ht="16.5">
      <c r="C1994" s="418"/>
    </row>
    <row r="1995" ht="16.5">
      <c r="C1995" s="418"/>
    </row>
    <row r="1996" ht="16.5">
      <c r="C1996" s="418"/>
    </row>
    <row r="1997" ht="16.5">
      <c r="C1997" s="418"/>
    </row>
    <row r="1998" ht="16.5">
      <c r="C1998" s="418"/>
    </row>
    <row r="1999" ht="16.5">
      <c r="C1999" s="418"/>
    </row>
    <row r="2000" ht="16.5">
      <c r="C2000" s="418"/>
    </row>
    <row r="2001" ht="16.5">
      <c r="C2001" s="418"/>
    </row>
    <row r="2002" ht="16.5">
      <c r="C2002" s="418"/>
    </row>
    <row r="2003" ht="16.5">
      <c r="C2003" s="418"/>
    </row>
    <row r="2004" ht="16.5">
      <c r="C2004" s="418"/>
    </row>
    <row r="2005" ht="16.5">
      <c r="C2005" s="418"/>
    </row>
    <row r="2006" ht="16.5">
      <c r="C2006" s="418"/>
    </row>
    <row r="2007" ht="16.5">
      <c r="C2007" s="418"/>
    </row>
    <row r="2008" ht="16.5">
      <c r="C2008" s="418"/>
    </row>
    <row r="2009" ht="16.5">
      <c r="C2009" s="418"/>
    </row>
    <row r="2010" ht="16.5">
      <c r="C2010" s="418"/>
    </row>
    <row r="2011" ht="16.5">
      <c r="C2011" s="418"/>
    </row>
    <row r="2012" ht="16.5">
      <c r="C2012" s="418"/>
    </row>
    <row r="2013" ht="16.5">
      <c r="C2013" s="418"/>
    </row>
    <row r="2014" ht="16.5">
      <c r="C2014" s="418"/>
    </row>
    <row r="2015" ht="16.5">
      <c r="C2015" s="418"/>
    </row>
    <row r="2016" ht="16.5">
      <c r="C2016" s="418"/>
    </row>
    <row r="2017" ht="16.5">
      <c r="C2017" s="418"/>
    </row>
    <row r="2018" ht="16.5">
      <c r="C2018" s="418"/>
    </row>
    <row r="2019" ht="16.5">
      <c r="C2019" s="418"/>
    </row>
    <row r="2020" ht="16.5">
      <c r="C2020" s="418"/>
    </row>
    <row r="2021" ht="16.5">
      <c r="C2021" s="418"/>
    </row>
    <row r="2022" ht="16.5">
      <c r="C2022" s="418"/>
    </row>
    <row r="2023" ht="16.5">
      <c r="C2023" s="418"/>
    </row>
    <row r="2024" ht="16.5">
      <c r="C2024" s="418"/>
    </row>
    <row r="2025" ht="16.5">
      <c r="C2025" s="418"/>
    </row>
    <row r="2026" ht="16.5">
      <c r="C2026" s="418"/>
    </row>
    <row r="2027" ht="16.5">
      <c r="C2027" s="418"/>
    </row>
    <row r="2028" ht="16.5">
      <c r="C2028" s="418"/>
    </row>
    <row r="2029" ht="16.5">
      <c r="C2029" s="418"/>
    </row>
    <row r="2030" ht="16.5">
      <c r="C2030" s="418"/>
    </row>
    <row r="2031" ht="16.5">
      <c r="C2031" s="418"/>
    </row>
    <row r="2032" ht="16.5">
      <c r="C2032" s="418"/>
    </row>
    <row r="2033" ht="16.5">
      <c r="C2033" s="418"/>
    </row>
    <row r="2034" ht="16.5">
      <c r="C2034" s="418"/>
    </row>
    <row r="2035" ht="16.5">
      <c r="C2035" s="418"/>
    </row>
    <row r="2036" ht="16.5">
      <c r="C2036" s="418"/>
    </row>
    <row r="2037" ht="16.5">
      <c r="C2037" s="418"/>
    </row>
    <row r="2038" ht="16.5">
      <c r="C2038" s="418"/>
    </row>
    <row r="2039" ht="16.5">
      <c r="C2039" s="418"/>
    </row>
    <row r="2040" ht="16.5">
      <c r="C2040" s="418"/>
    </row>
    <row r="2041" ht="16.5">
      <c r="C2041" s="418"/>
    </row>
    <row r="2042" ht="16.5">
      <c r="C2042" s="418"/>
    </row>
    <row r="2043" ht="16.5">
      <c r="C2043" s="418"/>
    </row>
    <row r="2044" ht="16.5">
      <c r="C2044" s="418"/>
    </row>
    <row r="2045" ht="16.5">
      <c r="C2045" s="418"/>
    </row>
    <row r="2046" ht="16.5">
      <c r="C2046" s="418"/>
    </row>
    <row r="2047" ht="16.5">
      <c r="C2047" s="418"/>
    </row>
    <row r="2048" ht="16.5">
      <c r="C2048" s="418"/>
    </row>
    <row r="2049" ht="16.5">
      <c r="C2049" s="418"/>
    </row>
    <row r="2050" ht="16.5">
      <c r="C2050" s="418"/>
    </row>
    <row r="2051" ht="16.5">
      <c r="C2051" s="418"/>
    </row>
    <row r="2052" ht="16.5">
      <c r="C2052" s="418"/>
    </row>
    <row r="2053" ht="16.5">
      <c r="C2053" s="418"/>
    </row>
    <row r="2054" ht="16.5">
      <c r="C2054" s="418"/>
    </row>
    <row r="2055" ht="16.5">
      <c r="C2055" s="418"/>
    </row>
    <row r="2056" ht="16.5">
      <c r="C2056" s="418"/>
    </row>
    <row r="2057" ht="16.5">
      <c r="C2057" s="418"/>
    </row>
    <row r="2058" ht="16.5">
      <c r="C2058" s="418"/>
    </row>
    <row r="2059" ht="16.5">
      <c r="C2059" s="418"/>
    </row>
    <row r="2060" ht="16.5">
      <c r="C2060" s="418"/>
    </row>
    <row r="2061" ht="16.5">
      <c r="C2061" s="418"/>
    </row>
    <row r="2062" ht="16.5">
      <c r="C2062" s="418"/>
    </row>
    <row r="2063" ht="16.5">
      <c r="C2063" s="418"/>
    </row>
    <row r="2064" ht="16.5">
      <c r="C2064" s="418"/>
    </row>
    <row r="2065" ht="16.5">
      <c r="C2065" s="418"/>
    </row>
    <row r="2066" ht="16.5">
      <c r="C2066" s="418"/>
    </row>
    <row r="2067" ht="16.5">
      <c r="C2067" s="418"/>
    </row>
    <row r="2068" ht="16.5">
      <c r="C2068" s="418"/>
    </row>
    <row r="2069" ht="16.5">
      <c r="C2069" s="418"/>
    </row>
    <row r="2070" ht="16.5">
      <c r="C2070" s="418"/>
    </row>
    <row r="2071" ht="16.5">
      <c r="C2071" s="418"/>
    </row>
    <row r="2072" ht="16.5">
      <c r="C2072" s="418"/>
    </row>
    <row r="2073" ht="16.5">
      <c r="C2073" s="418"/>
    </row>
    <row r="2074" ht="16.5">
      <c r="C2074" s="418"/>
    </row>
    <row r="2075" ht="16.5">
      <c r="C2075" s="418"/>
    </row>
    <row r="2076" ht="16.5">
      <c r="C2076" s="418"/>
    </row>
    <row r="2077" ht="16.5">
      <c r="C2077" s="418"/>
    </row>
    <row r="2078" ht="16.5">
      <c r="C2078" s="418"/>
    </row>
    <row r="2079" ht="16.5">
      <c r="C2079" s="418"/>
    </row>
    <row r="2080" ht="16.5">
      <c r="C2080" s="418"/>
    </row>
    <row r="2081" ht="16.5">
      <c r="C2081" s="418"/>
    </row>
    <row r="2082" ht="16.5">
      <c r="C2082" s="418"/>
    </row>
    <row r="2083" ht="16.5">
      <c r="C2083" s="418"/>
    </row>
    <row r="2084" ht="16.5">
      <c r="C2084" s="418"/>
    </row>
    <row r="2085" ht="16.5">
      <c r="C2085" s="418"/>
    </row>
    <row r="2086" ht="16.5">
      <c r="C2086" s="418"/>
    </row>
    <row r="2087" ht="16.5">
      <c r="C2087" s="418"/>
    </row>
    <row r="2088" ht="16.5">
      <c r="C2088" s="418"/>
    </row>
    <row r="2089" ht="16.5">
      <c r="C2089" s="418"/>
    </row>
    <row r="2090" ht="16.5">
      <c r="C2090" s="418"/>
    </row>
    <row r="2091" ht="16.5">
      <c r="C2091" s="418"/>
    </row>
    <row r="2092" ht="16.5">
      <c r="C2092" s="418"/>
    </row>
    <row r="2093" ht="16.5">
      <c r="C2093" s="418"/>
    </row>
    <row r="2094" ht="16.5">
      <c r="C2094" s="418"/>
    </row>
    <row r="2095" ht="16.5">
      <c r="C2095" s="418"/>
    </row>
    <row r="2096" ht="16.5">
      <c r="C2096" s="418"/>
    </row>
    <row r="2097" ht="16.5">
      <c r="C2097" s="418"/>
    </row>
    <row r="2098" ht="16.5">
      <c r="C2098" s="418"/>
    </row>
    <row r="2099" ht="16.5">
      <c r="C2099" s="418"/>
    </row>
    <row r="2100" ht="16.5">
      <c r="C2100" s="418"/>
    </row>
    <row r="2101" ht="16.5">
      <c r="C2101" s="418"/>
    </row>
    <row r="2102" ht="16.5">
      <c r="C2102" s="418"/>
    </row>
    <row r="2103" ht="16.5">
      <c r="C2103" s="418"/>
    </row>
    <row r="2104" ht="16.5">
      <c r="C2104" s="418"/>
    </row>
    <row r="2105" ht="16.5">
      <c r="C2105" s="418"/>
    </row>
    <row r="2106" ht="16.5">
      <c r="C2106" s="418"/>
    </row>
    <row r="2107" ht="16.5">
      <c r="C2107" s="418"/>
    </row>
    <row r="2108" ht="16.5">
      <c r="C2108" s="418"/>
    </row>
    <row r="2109" ht="16.5">
      <c r="C2109" s="418"/>
    </row>
    <row r="2110" ht="16.5">
      <c r="C2110" s="418"/>
    </row>
    <row r="2111" ht="16.5">
      <c r="C2111" s="418"/>
    </row>
    <row r="2112" ht="16.5">
      <c r="C2112" s="418"/>
    </row>
    <row r="2113" ht="16.5">
      <c r="C2113" s="418"/>
    </row>
    <row r="2114" ht="16.5">
      <c r="C2114" s="418"/>
    </row>
    <row r="2115" ht="16.5">
      <c r="C2115" s="418"/>
    </row>
    <row r="2116" ht="16.5">
      <c r="C2116" s="418"/>
    </row>
    <row r="2117" ht="16.5">
      <c r="C2117" s="418"/>
    </row>
    <row r="2118" ht="16.5">
      <c r="C2118" s="418"/>
    </row>
    <row r="2119" ht="16.5">
      <c r="C2119" s="418"/>
    </row>
    <row r="2120" ht="16.5">
      <c r="C2120" s="418"/>
    </row>
    <row r="2121" ht="16.5">
      <c r="C2121" s="418"/>
    </row>
    <row r="2122" ht="16.5">
      <c r="C2122" s="418"/>
    </row>
    <row r="2123" ht="16.5">
      <c r="C2123" s="418"/>
    </row>
    <row r="2124" ht="16.5">
      <c r="C2124" s="418"/>
    </row>
    <row r="2125" ht="16.5">
      <c r="C2125" s="418"/>
    </row>
    <row r="2126" ht="16.5">
      <c r="C2126" s="418"/>
    </row>
    <row r="2127" ht="16.5">
      <c r="C2127" s="418"/>
    </row>
    <row r="2128" ht="16.5">
      <c r="C2128" s="418"/>
    </row>
    <row r="2129" ht="16.5">
      <c r="C2129" s="418"/>
    </row>
    <row r="2130" ht="16.5">
      <c r="C2130" s="418"/>
    </row>
    <row r="2131" ht="16.5">
      <c r="C2131" s="418"/>
    </row>
    <row r="2132" ht="16.5">
      <c r="C2132" s="418"/>
    </row>
    <row r="2133" ht="16.5">
      <c r="C2133" s="418"/>
    </row>
    <row r="2134" ht="16.5">
      <c r="C2134" s="418"/>
    </row>
    <row r="2135" ht="16.5">
      <c r="C2135" s="418"/>
    </row>
    <row r="2136" ht="16.5">
      <c r="C2136" s="418"/>
    </row>
    <row r="2137" ht="16.5">
      <c r="C2137" s="418"/>
    </row>
    <row r="2138" ht="16.5">
      <c r="C2138" s="418"/>
    </row>
    <row r="2139" ht="16.5">
      <c r="C2139" s="418"/>
    </row>
    <row r="2140" ht="16.5">
      <c r="C2140" s="418"/>
    </row>
    <row r="2141" ht="16.5">
      <c r="C2141" s="418"/>
    </row>
    <row r="2142" ht="16.5">
      <c r="C2142" s="418"/>
    </row>
    <row r="2143" ht="16.5">
      <c r="C2143" s="418"/>
    </row>
    <row r="2144" ht="16.5">
      <c r="C2144" s="418"/>
    </row>
    <row r="2145" ht="16.5">
      <c r="C2145" s="418"/>
    </row>
    <row r="2146" ht="16.5">
      <c r="C2146" s="418"/>
    </row>
    <row r="2147" ht="16.5">
      <c r="C2147" s="418"/>
    </row>
    <row r="2148" ht="16.5">
      <c r="C2148" s="418"/>
    </row>
    <row r="2149" ht="16.5">
      <c r="C2149" s="418"/>
    </row>
    <row r="2150" ht="16.5">
      <c r="C2150" s="418"/>
    </row>
    <row r="2151" ht="16.5">
      <c r="C2151" s="418"/>
    </row>
    <row r="2152" ht="16.5">
      <c r="C2152" s="418"/>
    </row>
    <row r="2153" ht="16.5">
      <c r="C2153" s="418"/>
    </row>
    <row r="2154" ht="16.5">
      <c r="C2154" s="418"/>
    </row>
    <row r="2155" ht="16.5">
      <c r="C2155" s="418"/>
    </row>
    <row r="2156" ht="16.5">
      <c r="C2156" s="418"/>
    </row>
    <row r="2157" ht="16.5">
      <c r="C2157" s="418"/>
    </row>
    <row r="2158" ht="16.5">
      <c r="C2158" s="418"/>
    </row>
    <row r="2159" ht="16.5">
      <c r="C2159" s="418"/>
    </row>
    <row r="2160" ht="16.5">
      <c r="C2160" s="418"/>
    </row>
    <row r="2161" ht="16.5">
      <c r="C2161" s="418"/>
    </row>
    <row r="2162" ht="16.5">
      <c r="C2162" s="418"/>
    </row>
    <row r="2163" ht="16.5">
      <c r="C2163" s="418"/>
    </row>
    <row r="2164" ht="16.5">
      <c r="C2164" s="418"/>
    </row>
    <row r="2165" ht="16.5">
      <c r="C2165" s="418"/>
    </row>
    <row r="2166" ht="16.5">
      <c r="C2166" s="418"/>
    </row>
    <row r="2167" ht="16.5">
      <c r="C2167" s="418"/>
    </row>
    <row r="2168" ht="16.5">
      <c r="C2168" s="418"/>
    </row>
    <row r="2169" ht="16.5">
      <c r="C2169" s="418"/>
    </row>
    <row r="2170" ht="16.5">
      <c r="C2170" s="418"/>
    </row>
    <row r="2171" ht="16.5">
      <c r="C2171" s="418"/>
    </row>
    <row r="2172" ht="16.5">
      <c r="C2172" s="418"/>
    </row>
    <row r="2173" ht="16.5">
      <c r="C2173" s="418"/>
    </row>
    <row r="2174" ht="16.5">
      <c r="C2174" s="418"/>
    </row>
    <row r="2175" ht="16.5">
      <c r="C2175" s="418"/>
    </row>
    <row r="2176" ht="16.5">
      <c r="C2176" s="418"/>
    </row>
    <row r="2177" ht="16.5">
      <c r="C2177" s="418"/>
    </row>
    <row r="2178" ht="16.5">
      <c r="C2178" s="418"/>
    </row>
    <row r="2179" ht="16.5">
      <c r="C2179" s="418"/>
    </row>
    <row r="2180" ht="16.5">
      <c r="C2180" s="418"/>
    </row>
    <row r="2181" ht="16.5">
      <c r="C2181" s="418"/>
    </row>
    <row r="2182" ht="16.5">
      <c r="C2182" s="418"/>
    </row>
    <row r="2183" ht="16.5">
      <c r="C2183" s="418"/>
    </row>
    <row r="2184" ht="16.5">
      <c r="C2184" s="418"/>
    </row>
    <row r="2185" ht="16.5">
      <c r="C2185" s="418"/>
    </row>
    <row r="2186" ht="16.5">
      <c r="C2186" s="418"/>
    </row>
    <row r="2187" ht="16.5">
      <c r="C2187" s="418"/>
    </row>
    <row r="2188" ht="16.5">
      <c r="C2188" s="418"/>
    </row>
    <row r="2189" ht="16.5">
      <c r="C2189" s="418"/>
    </row>
    <row r="2190" ht="16.5">
      <c r="C2190" s="418"/>
    </row>
    <row r="2191" ht="16.5">
      <c r="C2191" s="418"/>
    </row>
    <row r="2192" ht="16.5">
      <c r="C2192" s="418"/>
    </row>
    <row r="2193" ht="16.5">
      <c r="C2193" s="418"/>
    </row>
    <row r="2194" ht="16.5">
      <c r="C2194" s="418"/>
    </row>
    <row r="2195" ht="16.5">
      <c r="C2195" s="418"/>
    </row>
    <row r="2196" ht="16.5">
      <c r="C2196" s="418"/>
    </row>
    <row r="2197" ht="16.5">
      <c r="C2197" s="418"/>
    </row>
    <row r="2198" ht="16.5">
      <c r="C2198" s="418"/>
    </row>
    <row r="2199" ht="16.5">
      <c r="C2199" s="418"/>
    </row>
    <row r="2200" ht="16.5">
      <c r="C2200" s="418"/>
    </row>
    <row r="2201" ht="16.5">
      <c r="C2201" s="418"/>
    </row>
    <row r="2202" ht="16.5">
      <c r="C2202" s="418"/>
    </row>
    <row r="2203" ht="16.5">
      <c r="C2203" s="418"/>
    </row>
    <row r="2204" ht="16.5">
      <c r="C2204" s="418"/>
    </row>
    <row r="2205" ht="16.5">
      <c r="C2205" s="418"/>
    </row>
    <row r="2206" ht="16.5">
      <c r="C2206" s="418"/>
    </row>
    <row r="2207" ht="16.5">
      <c r="C2207" s="418"/>
    </row>
    <row r="2208" ht="16.5">
      <c r="C2208" s="418"/>
    </row>
    <row r="2209" ht="16.5">
      <c r="C2209" s="418"/>
    </row>
    <row r="2210" ht="16.5">
      <c r="C2210" s="418"/>
    </row>
    <row r="2211" ht="16.5">
      <c r="C2211" s="418"/>
    </row>
    <row r="2212" ht="16.5">
      <c r="C2212" s="418"/>
    </row>
    <row r="2213" ht="16.5">
      <c r="C2213" s="418"/>
    </row>
    <row r="2214" ht="16.5">
      <c r="C2214" s="418"/>
    </row>
    <row r="2215" ht="16.5">
      <c r="C2215" s="418"/>
    </row>
    <row r="2216" ht="16.5">
      <c r="C2216" s="418"/>
    </row>
    <row r="2217" ht="16.5">
      <c r="C2217" s="418"/>
    </row>
    <row r="2218" ht="16.5">
      <c r="C2218" s="418"/>
    </row>
    <row r="2219" ht="16.5">
      <c r="C2219" s="418"/>
    </row>
    <row r="2220" ht="16.5">
      <c r="C2220" s="418"/>
    </row>
    <row r="2221" ht="16.5">
      <c r="C2221" s="418"/>
    </row>
    <row r="2222" ht="16.5">
      <c r="C2222" s="418"/>
    </row>
    <row r="2223" ht="16.5">
      <c r="C2223" s="418"/>
    </row>
    <row r="2224" ht="16.5">
      <c r="C2224" s="418"/>
    </row>
    <row r="2225" ht="16.5">
      <c r="C2225" s="418"/>
    </row>
    <row r="2226" ht="16.5">
      <c r="C2226" s="418"/>
    </row>
    <row r="2227" ht="16.5">
      <c r="C2227" s="418"/>
    </row>
    <row r="2228" ht="16.5">
      <c r="C2228" s="418"/>
    </row>
    <row r="2229" ht="16.5">
      <c r="C2229" s="418"/>
    </row>
    <row r="2230" ht="16.5">
      <c r="C2230" s="418"/>
    </row>
    <row r="2231" ht="16.5">
      <c r="C2231" s="418"/>
    </row>
    <row r="2232" ht="16.5">
      <c r="C2232" s="418"/>
    </row>
    <row r="2233" ht="16.5">
      <c r="C2233" s="418"/>
    </row>
    <row r="2234" ht="16.5">
      <c r="C2234" s="418"/>
    </row>
    <row r="2235" ht="16.5">
      <c r="C2235" s="418"/>
    </row>
    <row r="2236" ht="16.5">
      <c r="C2236" s="418"/>
    </row>
    <row r="2237" ht="16.5">
      <c r="C2237" s="418"/>
    </row>
    <row r="2238" ht="16.5">
      <c r="C2238" s="418"/>
    </row>
    <row r="2239" ht="16.5">
      <c r="C2239" s="418"/>
    </row>
    <row r="2240" ht="16.5">
      <c r="C2240" s="418"/>
    </row>
    <row r="2241" ht="16.5">
      <c r="C2241" s="418"/>
    </row>
    <row r="2242" ht="16.5">
      <c r="C2242" s="418"/>
    </row>
    <row r="2243" ht="16.5">
      <c r="C2243" s="418"/>
    </row>
    <row r="2244" ht="16.5">
      <c r="C2244" s="418"/>
    </row>
    <row r="2245" ht="16.5">
      <c r="C2245" s="418"/>
    </row>
    <row r="2246" ht="16.5">
      <c r="C2246" s="418"/>
    </row>
    <row r="2247" ht="16.5">
      <c r="C2247" s="418"/>
    </row>
    <row r="2248" ht="16.5">
      <c r="C2248" s="418"/>
    </row>
    <row r="2249" ht="16.5">
      <c r="C2249" s="418"/>
    </row>
    <row r="2250" ht="16.5">
      <c r="C2250" s="418"/>
    </row>
    <row r="2251" ht="16.5">
      <c r="C2251" s="418"/>
    </row>
    <row r="2252" ht="16.5">
      <c r="C2252" s="418"/>
    </row>
    <row r="2253" ht="16.5">
      <c r="C2253" s="418"/>
    </row>
    <row r="2254" ht="16.5">
      <c r="C2254" s="418"/>
    </row>
    <row r="2255" ht="16.5">
      <c r="C2255" s="418"/>
    </row>
    <row r="2256" ht="16.5">
      <c r="C2256" s="418"/>
    </row>
    <row r="2257" ht="16.5">
      <c r="C2257" s="418"/>
    </row>
    <row r="2258" ht="16.5">
      <c r="C2258" s="418"/>
    </row>
    <row r="2259" ht="16.5">
      <c r="C2259" s="418"/>
    </row>
    <row r="2260" ht="16.5">
      <c r="C2260" s="418"/>
    </row>
    <row r="2261" ht="16.5">
      <c r="C2261" s="418"/>
    </row>
    <row r="2262" ht="16.5">
      <c r="C2262" s="418"/>
    </row>
    <row r="2263" ht="16.5">
      <c r="C2263" s="418"/>
    </row>
    <row r="2264" ht="16.5">
      <c r="C2264" s="418"/>
    </row>
    <row r="2265" ht="16.5">
      <c r="C2265" s="418"/>
    </row>
    <row r="2266" ht="16.5">
      <c r="C2266" s="418"/>
    </row>
    <row r="2267" ht="16.5">
      <c r="C2267" s="418"/>
    </row>
    <row r="2268" ht="16.5">
      <c r="C2268" s="418"/>
    </row>
    <row r="2269" ht="16.5">
      <c r="C2269" s="418"/>
    </row>
    <row r="2270" ht="16.5">
      <c r="C2270" s="418"/>
    </row>
    <row r="2271" ht="16.5">
      <c r="C2271" s="418"/>
    </row>
    <row r="2272" ht="16.5">
      <c r="C2272" s="418"/>
    </row>
    <row r="2273" ht="16.5">
      <c r="C2273" s="418"/>
    </row>
    <row r="2274" ht="16.5">
      <c r="C2274" s="418"/>
    </row>
    <row r="2275" ht="16.5">
      <c r="C2275" s="418"/>
    </row>
    <row r="2276" ht="16.5">
      <c r="C2276" s="418"/>
    </row>
    <row r="2277" ht="16.5">
      <c r="C2277" s="418"/>
    </row>
    <row r="2278" ht="16.5">
      <c r="C2278" s="418"/>
    </row>
    <row r="2279" ht="16.5">
      <c r="C2279" s="418"/>
    </row>
    <row r="2280" ht="16.5">
      <c r="C2280" s="418"/>
    </row>
    <row r="2281" ht="16.5">
      <c r="C2281" s="418"/>
    </row>
    <row r="2282" ht="16.5">
      <c r="C2282" s="418"/>
    </row>
    <row r="2283" ht="16.5">
      <c r="C2283" s="418"/>
    </row>
    <row r="2284" ht="16.5">
      <c r="C2284" s="418"/>
    </row>
    <row r="2285" ht="16.5">
      <c r="C2285" s="418"/>
    </row>
    <row r="2286" ht="16.5">
      <c r="C2286" s="418"/>
    </row>
    <row r="2287" ht="16.5">
      <c r="C2287" s="418"/>
    </row>
    <row r="2288" ht="16.5">
      <c r="C2288" s="418"/>
    </row>
    <row r="2289" ht="16.5">
      <c r="C2289" s="418"/>
    </row>
    <row r="2290" ht="16.5">
      <c r="C2290" s="418"/>
    </row>
    <row r="2291" ht="16.5">
      <c r="C2291" s="418"/>
    </row>
    <row r="2292" ht="16.5">
      <c r="C2292" s="418"/>
    </row>
    <row r="2293" ht="16.5">
      <c r="C2293" s="418"/>
    </row>
    <row r="2294" ht="16.5">
      <c r="C2294" s="418"/>
    </row>
    <row r="2295" ht="16.5">
      <c r="C2295" s="418"/>
    </row>
    <row r="2296" ht="16.5">
      <c r="C2296" s="418"/>
    </row>
    <row r="2297" ht="16.5">
      <c r="C2297" s="418"/>
    </row>
    <row r="2298" ht="16.5">
      <c r="C2298" s="418"/>
    </row>
    <row r="2299" ht="16.5">
      <c r="C2299" s="418"/>
    </row>
    <row r="2300" ht="16.5">
      <c r="C2300" s="418"/>
    </row>
    <row r="2301" ht="16.5">
      <c r="C2301" s="418"/>
    </row>
    <row r="2302" ht="16.5">
      <c r="C2302" s="418"/>
    </row>
    <row r="2303" ht="16.5">
      <c r="C2303" s="418"/>
    </row>
    <row r="2304" ht="16.5">
      <c r="C2304" s="418"/>
    </row>
    <row r="2305" ht="16.5">
      <c r="C2305" s="418"/>
    </row>
    <row r="2306" ht="16.5">
      <c r="C2306" s="418"/>
    </row>
    <row r="2307" ht="16.5">
      <c r="C2307" s="418"/>
    </row>
    <row r="2308" ht="16.5">
      <c r="C2308" s="418"/>
    </row>
    <row r="2309" ht="16.5">
      <c r="C2309" s="418"/>
    </row>
    <row r="2310" ht="16.5">
      <c r="C2310" s="418"/>
    </row>
    <row r="2311" ht="16.5">
      <c r="C2311" s="418"/>
    </row>
    <row r="2312" ht="16.5">
      <c r="C2312" s="418"/>
    </row>
    <row r="2313" ht="16.5">
      <c r="C2313" s="418"/>
    </row>
    <row r="2314" ht="16.5">
      <c r="C2314" s="418"/>
    </row>
    <row r="2315" ht="16.5">
      <c r="C2315" s="418"/>
    </row>
    <row r="2316" ht="16.5">
      <c r="C2316" s="418"/>
    </row>
    <row r="2317" ht="16.5">
      <c r="C2317" s="418"/>
    </row>
    <row r="2318" ht="16.5">
      <c r="C2318" s="418"/>
    </row>
    <row r="2319" ht="16.5">
      <c r="C2319" s="418"/>
    </row>
    <row r="2320" ht="16.5">
      <c r="C2320" s="418"/>
    </row>
    <row r="2321" ht="16.5">
      <c r="C2321" s="418"/>
    </row>
    <row r="2322" ht="16.5">
      <c r="C2322" s="418"/>
    </row>
    <row r="2323" ht="16.5">
      <c r="C2323" s="418"/>
    </row>
    <row r="2324" ht="16.5">
      <c r="C2324" s="418"/>
    </row>
    <row r="2325" ht="16.5">
      <c r="C2325" s="418"/>
    </row>
    <row r="2326" ht="16.5">
      <c r="C2326" s="418"/>
    </row>
    <row r="2327" ht="16.5">
      <c r="C2327" s="418"/>
    </row>
    <row r="2328" ht="16.5">
      <c r="C2328" s="418"/>
    </row>
    <row r="2329" ht="16.5">
      <c r="C2329" s="418"/>
    </row>
    <row r="2330" ht="16.5">
      <c r="C2330" s="418"/>
    </row>
    <row r="2331" ht="16.5">
      <c r="C2331" s="418"/>
    </row>
    <row r="2332" ht="16.5">
      <c r="C2332" s="418"/>
    </row>
    <row r="2333" ht="16.5">
      <c r="C2333" s="418"/>
    </row>
    <row r="2334" ht="16.5">
      <c r="C2334" s="418"/>
    </row>
    <row r="2335" ht="16.5">
      <c r="C2335" s="418"/>
    </row>
    <row r="2336" ht="16.5">
      <c r="C2336" s="418"/>
    </row>
    <row r="2337" ht="16.5">
      <c r="C2337" s="418"/>
    </row>
    <row r="2338" ht="16.5">
      <c r="C2338" s="418"/>
    </row>
    <row r="2339" ht="16.5">
      <c r="C2339" s="418"/>
    </row>
    <row r="2340" ht="16.5">
      <c r="C2340" s="418"/>
    </row>
    <row r="2341" ht="16.5">
      <c r="C2341" s="418"/>
    </row>
    <row r="2342" ht="16.5">
      <c r="C2342" s="418"/>
    </row>
    <row r="2343" ht="16.5">
      <c r="C2343" s="418"/>
    </row>
    <row r="2344" ht="16.5">
      <c r="C2344" s="418"/>
    </row>
    <row r="2345" ht="16.5">
      <c r="C2345" s="418"/>
    </row>
    <row r="2346" ht="16.5">
      <c r="C2346" s="418"/>
    </row>
    <row r="2347" ht="16.5">
      <c r="C2347" s="418"/>
    </row>
    <row r="2348" ht="16.5">
      <c r="C2348" s="418"/>
    </row>
    <row r="2349" ht="16.5">
      <c r="C2349" s="418"/>
    </row>
    <row r="2350" ht="16.5">
      <c r="C2350" s="418"/>
    </row>
    <row r="2351" ht="16.5">
      <c r="C2351" s="418"/>
    </row>
    <row r="2352" ht="16.5">
      <c r="C2352" s="418"/>
    </row>
    <row r="2353" ht="16.5">
      <c r="C2353" s="418"/>
    </row>
    <row r="2354" ht="16.5">
      <c r="C2354" s="418"/>
    </row>
    <row r="2355" ht="16.5">
      <c r="C2355" s="418"/>
    </row>
    <row r="2356" ht="16.5">
      <c r="C2356" s="418"/>
    </row>
    <row r="2357" ht="16.5">
      <c r="C2357" s="418"/>
    </row>
    <row r="2358" ht="16.5">
      <c r="C2358" s="418"/>
    </row>
    <row r="2359" ht="16.5">
      <c r="C2359" s="418"/>
    </row>
    <row r="2360" ht="16.5">
      <c r="C2360" s="418"/>
    </row>
    <row r="2361" ht="16.5">
      <c r="C2361" s="418"/>
    </row>
    <row r="2362" ht="16.5">
      <c r="C2362" s="418"/>
    </row>
    <row r="2363" ht="16.5">
      <c r="C2363" s="418"/>
    </row>
    <row r="2364" ht="16.5">
      <c r="C2364" s="418"/>
    </row>
    <row r="2365" ht="16.5">
      <c r="C2365" s="418"/>
    </row>
    <row r="2366" ht="16.5">
      <c r="C2366" s="418"/>
    </row>
    <row r="2367" ht="16.5">
      <c r="C2367" s="418"/>
    </row>
    <row r="2368" ht="16.5">
      <c r="C2368" s="418"/>
    </row>
    <row r="2369" ht="16.5">
      <c r="C2369" s="418"/>
    </row>
    <row r="2370" ht="16.5">
      <c r="C2370" s="418"/>
    </row>
    <row r="2371" ht="16.5">
      <c r="C2371" s="418"/>
    </row>
    <row r="2372" ht="16.5">
      <c r="C2372" s="418"/>
    </row>
    <row r="2373" ht="16.5">
      <c r="C2373" s="418"/>
    </row>
    <row r="2374" ht="16.5">
      <c r="C2374" s="418"/>
    </row>
    <row r="2375" ht="16.5">
      <c r="C2375" s="418"/>
    </row>
    <row r="2376" ht="16.5">
      <c r="C2376" s="418"/>
    </row>
    <row r="2377" ht="16.5">
      <c r="C2377" s="418"/>
    </row>
    <row r="2378" ht="16.5">
      <c r="C2378" s="418"/>
    </row>
    <row r="2379" ht="16.5">
      <c r="C2379" s="418"/>
    </row>
    <row r="2380" ht="16.5">
      <c r="C2380" s="418"/>
    </row>
    <row r="2381" ht="16.5">
      <c r="C2381" s="418"/>
    </row>
    <row r="2382" ht="16.5">
      <c r="C2382" s="418"/>
    </row>
    <row r="2383" ht="16.5">
      <c r="C2383" s="418"/>
    </row>
    <row r="2384" ht="16.5">
      <c r="C2384" s="418"/>
    </row>
    <row r="2385" ht="16.5">
      <c r="C2385" s="418"/>
    </row>
    <row r="2386" ht="16.5">
      <c r="C2386" s="418"/>
    </row>
    <row r="2387" ht="16.5">
      <c r="C2387" s="418"/>
    </row>
    <row r="2388" ht="16.5">
      <c r="C2388" s="418"/>
    </row>
    <row r="2389" ht="16.5">
      <c r="C2389" s="418"/>
    </row>
    <row r="2390" ht="16.5">
      <c r="C2390" s="418"/>
    </row>
    <row r="2391" ht="16.5">
      <c r="C2391" s="418"/>
    </row>
    <row r="2392" ht="16.5">
      <c r="C2392" s="418"/>
    </row>
    <row r="2393" ht="16.5">
      <c r="C2393" s="418"/>
    </row>
    <row r="2394" ht="16.5">
      <c r="C2394" s="418"/>
    </row>
    <row r="2395" ht="16.5">
      <c r="C2395" s="418"/>
    </row>
    <row r="2396" ht="16.5">
      <c r="C2396" s="418"/>
    </row>
    <row r="2397" ht="16.5">
      <c r="C2397" s="418"/>
    </row>
    <row r="2398" ht="16.5">
      <c r="C2398" s="418"/>
    </row>
    <row r="2399" ht="16.5">
      <c r="C2399" s="418"/>
    </row>
    <row r="2400" ht="16.5">
      <c r="C2400" s="418"/>
    </row>
    <row r="2401" ht="16.5">
      <c r="C2401" s="418"/>
    </row>
    <row r="2402" ht="16.5">
      <c r="C2402" s="418"/>
    </row>
    <row r="2403" ht="16.5">
      <c r="C2403" s="418"/>
    </row>
    <row r="2404" ht="16.5">
      <c r="C2404" s="418"/>
    </row>
    <row r="2405" ht="16.5">
      <c r="C2405" s="418"/>
    </row>
    <row r="2406" ht="16.5">
      <c r="C2406" s="418"/>
    </row>
    <row r="2407" ht="16.5">
      <c r="C2407" s="418"/>
    </row>
    <row r="2408" ht="16.5">
      <c r="C2408" s="418"/>
    </row>
    <row r="2409" ht="16.5">
      <c r="C2409" s="418"/>
    </row>
    <row r="2410" ht="16.5">
      <c r="C2410" s="418"/>
    </row>
    <row r="2411" ht="16.5">
      <c r="C2411" s="418"/>
    </row>
    <row r="2412" ht="16.5">
      <c r="C2412" s="418"/>
    </row>
    <row r="2413" ht="16.5">
      <c r="C2413" s="418"/>
    </row>
    <row r="2414" ht="16.5">
      <c r="C2414" s="418"/>
    </row>
    <row r="2415" ht="16.5">
      <c r="C2415" s="418"/>
    </row>
    <row r="2416" ht="16.5">
      <c r="C2416" s="418"/>
    </row>
    <row r="2417" ht="16.5">
      <c r="C2417" s="418"/>
    </row>
    <row r="2418" ht="16.5">
      <c r="C2418" s="418"/>
    </row>
    <row r="2419" ht="16.5">
      <c r="C2419" s="418"/>
    </row>
    <row r="2420" ht="16.5">
      <c r="C2420" s="418"/>
    </row>
    <row r="2421" ht="16.5">
      <c r="C2421" s="418"/>
    </row>
    <row r="2422" ht="16.5">
      <c r="C2422" s="418"/>
    </row>
    <row r="2423" ht="16.5">
      <c r="C2423" s="418"/>
    </row>
    <row r="2424" ht="16.5">
      <c r="C2424" s="418"/>
    </row>
    <row r="2425" ht="16.5">
      <c r="C2425" s="418"/>
    </row>
    <row r="2426" ht="16.5">
      <c r="C2426" s="418"/>
    </row>
    <row r="2427" ht="16.5">
      <c r="C2427" s="418"/>
    </row>
    <row r="2428" ht="16.5">
      <c r="C2428" s="418"/>
    </row>
    <row r="2429" ht="16.5">
      <c r="C2429" s="418"/>
    </row>
    <row r="2430" ht="16.5">
      <c r="C2430" s="418"/>
    </row>
    <row r="2431" ht="16.5">
      <c r="C2431" s="418"/>
    </row>
    <row r="2432" ht="16.5">
      <c r="C2432" s="418"/>
    </row>
    <row r="2433" ht="16.5">
      <c r="C2433" s="418"/>
    </row>
    <row r="2434" ht="16.5">
      <c r="C2434" s="418"/>
    </row>
    <row r="2435" ht="16.5">
      <c r="C2435" s="418"/>
    </row>
    <row r="2436" ht="16.5">
      <c r="C2436" s="418"/>
    </row>
    <row r="2437" ht="16.5">
      <c r="C2437" s="418"/>
    </row>
    <row r="2438" ht="16.5">
      <c r="C2438" s="418"/>
    </row>
    <row r="2439" ht="16.5">
      <c r="C2439" s="418"/>
    </row>
    <row r="2440" ht="16.5">
      <c r="C2440" s="418"/>
    </row>
    <row r="2441" ht="16.5">
      <c r="C2441" s="418"/>
    </row>
    <row r="2442" ht="16.5">
      <c r="C2442" s="418"/>
    </row>
    <row r="2443" ht="16.5">
      <c r="C2443" s="418"/>
    </row>
    <row r="2444" ht="16.5">
      <c r="C2444" s="418"/>
    </row>
    <row r="2445" ht="16.5">
      <c r="C2445" s="418"/>
    </row>
    <row r="2446" ht="16.5">
      <c r="C2446" s="418"/>
    </row>
    <row r="2447" ht="16.5">
      <c r="C2447" s="418"/>
    </row>
    <row r="2448" ht="16.5">
      <c r="C2448" s="418"/>
    </row>
    <row r="2449" ht="16.5">
      <c r="C2449" s="418"/>
    </row>
    <row r="2450" ht="16.5">
      <c r="C2450" s="418"/>
    </row>
    <row r="2451" ht="16.5">
      <c r="C2451" s="418"/>
    </row>
    <row r="2452" ht="16.5">
      <c r="C2452" s="418"/>
    </row>
    <row r="2453" ht="16.5">
      <c r="C2453" s="418"/>
    </row>
    <row r="2454" ht="16.5">
      <c r="C2454" s="418"/>
    </row>
    <row r="2455" ht="16.5">
      <c r="C2455" s="418"/>
    </row>
    <row r="2456" ht="16.5">
      <c r="C2456" s="418"/>
    </row>
    <row r="2457" ht="16.5">
      <c r="C2457" s="418"/>
    </row>
    <row r="2458" ht="16.5">
      <c r="C2458" s="418"/>
    </row>
    <row r="2459" ht="16.5">
      <c r="C2459" s="418"/>
    </row>
    <row r="2460" ht="16.5">
      <c r="C2460" s="418"/>
    </row>
    <row r="2461" ht="16.5">
      <c r="C2461" s="418"/>
    </row>
    <row r="2462" ht="16.5">
      <c r="C2462" s="418"/>
    </row>
    <row r="2463" ht="16.5">
      <c r="C2463" s="418"/>
    </row>
    <row r="2464" ht="16.5">
      <c r="C2464" s="418"/>
    </row>
    <row r="2465" ht="16.5">
      <c r="C2465" s="418"/>
    </row>
    <row r="2466" ht="16.5">
      <c r="C2466" s="418"/>
    </row>
    <row r="2467" ht="16.5">
      <c r="C2467" s="418"/>
    </row>
    <row r="2468" ht="16.5">
      <c r="C2468" s="418"/>
    </row>
    <row r="2469" ht="16.5">
      <c r="C2469" s="418"/>
    </row>
    <row r="2470" ht="16.5">
      <c r="C2470" s="418"/>
    </row>
    <row r="2471" ht="16.5">
      <c r="C2471" s="418"/>
    </row>
    <row r="2472" ht="16.5">
      <c r="C2472" s="418"/>
    </row>
    <row r="2473" ht="16.5">
      <c r="C2473" s="418"/>
    </row>
    <row r="2474" ht="16.5">
      <c r="C2474" s="418"/>
    </row>
    <row r="2475" ht="16.5">
      <c r="C2475" s="418"/>
    </row>
    <row r="2476" ht="16.5">
      <c r="C2476" s="418"/>
    </row>
    <row r="2477" ht="16.5">
      <c r="C2477" s="418"/>
    </row>
    <row r="2478" ht="16.5">
      <c r="C2478" s="418"/>
    </row>
    <row r="2479" ht="16.5">
      <c r="C2479" s="418"/>
    </row>
    <row r="2480" ht="16.5">
      <c r="C2480" s="418"/>
    </row>
    <row r="2481" ht="16.5">
      <c r="C2481" s="418"/>
    </row>
    <row r="2482" ht="16.5">
      <c r="C2482" s="418"/>
    </row>
    <row r="2483" ht="16.5">
      <c r="C2483" s="418"/>
    </row>
    <row r="2484" ht="16.5">
      <c r="C2484" s="418"/>
    </row>
    <row r="2485" ht="16.5">
      <c r="C2485" s="418"/>
    </row>
    <row r="2486" ht="16.5">
      <c r="C2486" s="418"/>
    </row>
    <row r="2487" ht="16.5">
      <c r="C2487" s="418"/>
    </row>
    <row r="2488" ht="16.5">
      <c r="C2488" s="418"/>
    </row>
    <row r="2489" ht="16.5">
      <c r="C2489" s="418"/>
    </row>
    <row r="2490" ht="16.5">
      <c r="C2490" s="418"/>
    </row>
    <row r="2491" ht="16.5">
      <c r="C2491" s="418"/>
    </row>
    <row r="2492" ht="16.5">
      <c r="C2492" s="418"/>
    </row>
    <row r="2493" ht="16.5">
      <c r="C2493" s="418"/>
    </row>
    <row r="2494" ht="16.5">
      <c r="C2494" s="418"/>
    </row>
    <row r="2495" ht="16.5">
      <c r="C2495" s="418"/>
    </row>
    <row r="2496" ht="16.5">
      <c r="C2496" s="418"/>
    </row>
    <row r="2497" ht="16.5">
      <c r="C2497" s="418"/>
    </row>
    <row r="2498" ht="16.5">
      <c r="C2498" s="418"/>
    </row>
    <row r="2499" ht="16.5">
      <c r="C2499" s="418"/>
    </row>
    <row r="2500" ht="16.5">
      <c r="C2500" s="418"/>
    </row>
    <row r="2501" ht="16.5">
      <c r="C2501" s="418"/>
    </row>
    <row r="2502" ht="16.5">
      <c r="C2502" s="418"/>
    </row>
    <row r="2503" ht="16.5">
      <c r="C2503" s="418"/>
    </row>
    <row r="2504" ht="16.5">
      <c r="C2504" s="418"/>
    </row>
    <row r="2505" ht="16.5">
      <c r="C2505" s="418"/>
    </row>
    <row r="2506" ht="16.5">
      <c r="C2506" s="418"/>
    </row>
    <row r="2507" ht="16.5">
      <c r="C2507" s="418"/>
    </row>
    <row r="2508" ht="16.5">
      <c r="C2508" s="418"/>
    </row>
    <row r="2509" ht="16.5">
      <c r="C2509" s="418"/>
    </row>
    <row r="2510" ht="16.5">
      <c r="C2510" s="418"/>
    </row>
    <row r="2511" ht="16.5">
      <c r="C2511" s="418"/>
    </row>
    <row r="2512" ht="16.5">
      <c r="C2512" s="418"/>
    </row>
    <row r="2513" ht="16.5">
      <c r="C2513" s="418"/>
    </row>
    <row r="2514" ht="16.5">
      <c r="C2514" s="418"/>
    </row>
    <row r="2515" ht="16.5">
      <c r="C2515" s="418"/>
    </row>
    <row r="2516" ht="16.5">
      <c r="C2516" s="418"/>
    </row>
    <row r="2517" ht="16.5">
      <c r="C2517" s="418"/>
    </row>
    <row r="2518" ht="16.5">
      <c r="C2518" s="418"/>
    </row>
    <row r="2519" ht="16.5">
      <c r="C2519" s="418"/>
    </row>
    <row r="2520" ht="16.5">
      <c r="C2520" s="418"/>
    </row>
    <row r="2521" ht="16.5">
      <c r="C2521" s="418"/>
    </row>
    <row r="2522" ht="16.5">
      <c r="C2522" s="418"/>
    </row>
    <row r="2523" ht="16.5">
      <c r="C2523" s="418"/>
    </row>
    <row r="2524" ht="16.5">
      <c r="C2524" s="418"/>
    </row>
    <row r="2525" ht="16.5">
      <c r="C2525" s="418"/>
    </row>
    <row r="2526" ht="16.5">
      <c r="C2526" s="418"/>
    </row>
    <row r="2527" ht="16.5">
      <c r="C2527" s="418"/>
    </row>
    <row r="2528" ht="16.5">
      <c r="C2528" s="418"/>
    </row>
    <row r="2529" ht="16.5">
      <c r="C2529" s="418"/>
    </row>
    <row r="2530" ht="16.5">
      <c r="C2530" s="418"/>
    </row>
    <row r="2531" ht="16.5">
      <c r="C2531" s="418"/>
    </row>
    <row r="2532" ht="16.5">
      <c r="C2532" s="418"/>
    </row>
    <row r="2533" ht="16.5">
      <c r="C2533" s="418"/>
    </row>
    <row r="2534" ht="16.5">
      <c r="C2534" s="418"/>
    </row>
    <row r="2535" ht="16.5">
      <c r="C2535" s="418"/>
    </row>
    <row r="2536" ht="16.5">
      <c r="C2536" s="418"/>
    </row>
    <row r="2537" ht="16.5">
      <c r="C2537" s="418"/>
    </row>
    <row r="2538" ht="16.5">
      <c r="C2538" s="418"/>
    </row>
    <row r="2539" ht="16.5">
      <c r="C2539" s="418"/>
    </row>
    <row r="2540" ht="16.5">
      <c r="C2540" s="418"/>
    </row>
    <row r="2541" ht="16.5">
      <c r="C2541" s="418"/>
    </row>
    <row r="2542" ht="16.5">
      <c r="C2542" s="418"/>
    </row>
    <row r="2543" ht="16.5">
      <c r="C2543" s="418"/>
    </row>
    <row r="2544" ht="16.5">
      <c r="C2544" s="418"/>
    </row>
    <row r="2545" ht="16.5">
      <c r="C2545" s="418"/>
    </row>
    <row r="2546" ht="16.5">
      <c r="C2546" s="418"/>
    </row>
    <row r="2547" ht="16.5">
      <c r="C2547" s="418"/>
    </row>
    <row r="2548" ht="16.5">
      <c r="C2548" s="418"/>
    </row>
    <row r="2549" ht="16.5">
      <c r="C2549" s="418"/>
    </row>
    <row r="2550" ht="16.5">
      <c r="C2550" s="418"/>
    </row>
    <row r="2551" ht="16.5">
      <c r="C2551" s="418"/>
    </row>
    <row r="2552" ht="16.5">
      <c r="C2552" s="418"/>
    </row>
    <row r="2553" ht="16.5">
      <c r="C2553" s="418"/>
    </row>
    <row r="2554" ht="16.5">
      <c r="C2554" s="418"/>
    </row>
    <row r="2555" ht="16.5">
      <c r="C2555" s="418"/>
    </row>
    <row r="2556" ht="16.5">
      <c r="C2556" s="418"/>
    </row>
    <row r="2557" ht="16.5">
      <c r="C2557" s="418"/>
    </row>
    <row r="2558" ht="16.5">
      <c r="C2558" s="418"/>
    </row>
    <row r="2559" ht="16.5">
      <c r="C2559" s="418"/>
    </row>
    <row r="2560" ht="16.5">
      <c r="C2560" s="418"/>
    </row>
    <row r="2561" ht="16.5">
      <c r="C2561" s="418"/>
    </row>
    <row r="2562" ht="16.5">
      <c r="C2562" s="418"/>
    </row>
    <row r="2563" ht="16.5">
      <c r="C2563" s="418"/>
    </row>
    <row r="2564" ht="16.5">
      <c r="C2564" s="418"/>
    </row>
    <row r="2565" ht="16.5">
      <c r="C2565" s="418"/>
    </row>
    <row r="2566" ht="16.5">
      <c r="C2566" s="418"/>
    </row>
    <row r="2567" ht="16.5">
      <c r="C2567" s="418"/>
    </row>
    <row r="2568" ht="16.5">
      <c r="C2568" s="418"/>
    </row>
    <row r="2569" ht="16.5">
      <c r="C2569" s="418"/>
    </row>
    <row r="2570" ht="16.5">
      <c r="C2570" s="418"/>
    </row>
    <row r="2571" ht="16.5">
      <c r="C2571" s="418"/>
    </row>
    <row r="2572" ht="16.5">
      <c r="C2572" s="418"/>
    </row>
    <row r="2573" ht="16.5">
      <c r="C2573" s="418"/>
    </row>
    <row r="2574" ht="16.5">
      <c r="C2574" s="418"/>
    </row>
    <row r="2575" ht="16.5">
      <c r="C2575" s="418"/>
    </row>
    <row r="2576" ht="16.5">
      <c r="C2576" s="418"/>
    </row>
    <row r="2577" ht="16.5">
      <c r="C2577" s="418"/>
    </row>
    <row r="2578" ht="16.5">
      <c r="C2578" s="418"/>
    </row>
    <row r="2579" ht="16.5">
      <c r="C2579" s="418"/>
    </row>
    <row r="2580" ht="16.5">
      <c r="C2580" s="418"/>
    </row>
    <row r="2581" ht="16.5">
      <c r="C2581" s="418"/>
    </row>
    <row r="2582" ht="16.5">
      <c r="C2582" s="418"/>
    </row>
    <row r="2583" ht="16.5">
      <c r="C2583" s="418"/>
    </row>
    <row r="2584" ht="16.5">
      <c r="C2584" s="418"/>
    </row>
    <row r="2585" ht="16.5">
      <c r="C2585" s="418"/>
    </row>
    <row r="2586" ht="16.5">
      <c r="C2586" s="418"/>
    </row>
    <row r="2587" ht="16.5">
      <c r="C2587" s="418"/>
    </row>
    <row r="2588" ht="16.5">
      <c r="C2588" s="418"/>
    </row>
    <row r="2589" ht="16.5">
      <c r="C2589" s="418"/>
    </row>
    <row r="2590" ht="16.5">
      <c r="C2590" s="418"/>
    </row>
    <row r="2591" ht="16.5">
      <c r="C2591" s="418"/>
    </row>
    <row r="2592" ht="16.5">
      <c r="C2592" s="418"/>
    </row>
    <row r="2593" ht="16.5">
      <c r="C2593" s="418"/>
    </row>
    <row r="2594" ht="16.5">
      <c r="C2594" s="418"/>
    </row>
    <row r="2595" ht="16.5">
      <c r="C2595" s="418"/>
    </row>
    <row r="2596" ht="16.5">
      <c r="C2596" s="418"/>
    </row>
    <row r="2597" ht="16.5">
      <c r="C2597" s="418"/>
    </row>
    <row r="2598" ht="16.5">
      <c r="C2598" s="418"/>
    </row>
    <row r="2599" ht="16.5">
      <c r="C2599" s="418"/>
    </row>
    <row r="2600" ht="16.5">
      <c r="C2600" s="418"/>
    </row>
    <row r="2601" ht="16.5">
      <c r="C2601" s="418"/>
    </row>
    <row r="2602" ht="16.5">
      <c r="C2602" s="418"/>
    </row>
    <row r="2603" ht="16.5">
      <c r="C2603" s="418"/>
    </row>
    <row r="2604" ht="16.5">
      <c r="C2604" s="418"/>
    </row>
    <row r="2605" ht="16.5">
      <c r="C2605" s="418"/>
    </row>
    <row r="2606" ht="16.5">
      <c r="C2606" s="418"/>
    </row>
    <row r="2607" ht="16.5">
      <c r="C2607" s="418"/>
    </row>
    <row r="2608" ht="16.5">
      <c r="C2608" s="418"/>
    </row>
    <row r="2609" ht="16.5">
      <c r="C2609" s="418"/>
    </row>
    <row r="2610" ht="16.5">
      <c r="C2610" s="418"/>
    </row>
    <row r="2611" ht="16.5">
      <c r="C2611" s="418"/>
    </row>
    <row r="2612" ht="16.5">
      <c r="C2612" s="418"/>
    </row>
    <row r="2613" ht="16.5">
      <c r="C2613" s="418"/>
    </row>
    <row r="2614" ht="16.5">
      <c r="C2614" s="418"/>
    </row>
    <row r="2615" ht="16.5">
      <c r="C2615" s="418"/>
    </row>
    <row r="2616" ht="16.5">
      <c r="C2616" s="418"/>
    </row>
    <row r="2617" ht="16.5">
      <c r="C2617" s="418"/>
    </row>
    <row r="2618" ht="16.5">
      <c r="C2618" s="418"/>
    </row>
    <row r="2619" ht="16.5">
      <c r="C2619" s="418"/>
    </row>
    <row r="2620" ht="16.5">
      <c r="C2620" s="418"/>
    </row>
    <row r="2621" ht="16.5">
      <c r="C2621" s="418"/>
    </row>
    <row r="2622" ht="16.5">
      <c r="C2622" s="418"/>
    </row>
    <row r="2623" ht="16.5">
      <c r="C2623" s="418"/>
    </row>
    <row r="2624" ht="16.5">
      <c r="C2624" s="418"/>
    </row>
    <row r="2625" ht="16.5">
      <c r="C2625" s="418"/>
    </row>
    <row r="2626" ht="16.5">
      <c r="C2626" s="418"/>
    </row>
    <row r="2627" ht="16.5">
      <c r="C2627" s="418"/>
    </row>
    <row r="2628" ht="16.5">
      <c r="C2628" s="418"/>
    </row>
    <row r="2629" ht="16.5">
      <c r="C2629" s="418"/>
    </row>
    <row r="2630" ht="16.5">
      <c r="C2630" s="418"/>
    </row>
    <row r="2631" ht="16.5">
      <c r="C2631" s="418"/>
    </row>
    <row r="2632" ht="16.5">
      <c r="C2632" s="418"/>
    </row>
    <row r="2633" ht="16.5">
      <c r="C2633" s="418"/>
    </row>
    <row r="2634" ht="16.5">
      <c r="C2634" s="418"/>
    </row>
    <row r="2635" ht="16.5">
      <c r="C2635" s="418"/>
    </row>
    <row r="2636" ht="16.5">
      <c r="C2636" s="418"/>
    </row>
    <row r="2637" ht="16.5">
      <c r="C2637" s="418"/>
    </row>
    <row r="2638" ht="16.5">
      <c r="C2638" s="418"/>
    </row>
    <row r="2639" ht="16.5">
      <c r="C2639" s="418"/>
    </row>
    <row r="2640" ht="16.5">
      <c r="C2640" s="418"/>
    </row>
    <row r="2641" ht="16.5">
      <c r="C2641" s="418"/>
    </row>
    <row r="2642" ht="16.5">
      <c r="C2642" s="418"/>
    </row>
    <row r="2643" ht="16.5">
      <c r="C2643" s="418"/>
    </row>
    <row r="2644" ht="16.5">
      <c r="C2644" s="418"/>
    </row>
    <row r="2645" ht="16.5">
      <c r="C2645" s="418"/>
    </row>
    <row r="2646" ht="16.5">
      <c r="C2646" s="418"/>
    </row>
    <row r="2647" ht="16.5">
      <c r="C2647" s="418"/>
    </row>
    <row r="2648" ht="16.5">
      <c r="C2648" s="418"/>
    </row>
    <row r="2649" ht="16.5">
      <c r="C2649" s="418"/>
    </row>
    <row r="2650" ht="16.5">
      <c r="C2650" s="418"/>
    </row>
    <row r="2651" ht="16.5">
      <c r="C2651" s="418"/>
    </row>
    <row r="2652" ht="16.5">
      <c r="C2652" s="418"/>
    </row>
    <row r="2653" ht="16.5">
      <c r="C2653" s="418"/>
    </row>
    <row r="2654" ht="16.5">
      <c r="C2654" s="418"/>
    </row>
    <row r="2655" ht="16.5">
      <c r="C2655" s="418"/>
    </row>
    <row r="2656" ht="16.5">
      <c r="C2656" s="418"/>
    </row>
    <row r="2657" ht="16.5">
      <c r="C2657" s="418"/>
    </row>
    <row r="2658" ht="16.5">
      <c r="C2658" s="418"/>
    </row>
    <row r="2659" ht="16.5">
      <c r="C2659" s="418"/>
    </row>
    <row r="2660" ht="16.5">
      <c r="C2660" s="418"/>
    </row>
    <row r="2661" ht="16.5">
      <c r="C2661" s="418"/>
    </row>
    <row r="2662" ht="16.5">
      <c r="C2662" s="418"/>
    </row>
    <row r="2663" ht="16.5">
      <c r="C2663" s="418"/>
    </row>
    <row r="2664" ht="16.5">
      <c r="C2664" s="418"/>
    </row>
    <row r="2665" ht="16.5">
      <c r="C2665" s="418"/>
    </row>
    <row r="2666" ht="16.5">
      <c r="C2666" s="418"/>
    </row>
    <row r="2667" ht="16.5">
      <c r="C2667" s="418"/>
    </row>
    <row r="2668" ht="16.5">
      <c r="C2668" s="418"/>
    </row>
    <row r="2669" ht="16.5">
      <c r="C2669" s="418"/>
    </row>
    <row r="2670" ht="16.5">
      <c r="C2670" s="418"/>
    </row>
    <row r="2671" ht="16.5">
      <c r="C2671" s="418"/>
    </row>
    <row r="2672" ht="16.5">
      <c r="C2672" s="418"/>
    </row>
    <row r="2673" ht="16.5">
      <c r="C2673" s="418"/>
    </row>
    <row r="2674" ht="16.5">
      <c r="C2674" s="418"/>
    </row>
    <row r="2675" ht="16.5">
      <c r="C2675" s="418"/>
    </row>
    <row r="2676" ht="16.5">
      <c r="C2676" s="418"/>
    </row>
    <row r="2677" ht="16.5">
      <c r="C2677" s="418"/>
    </row>
    <row r="2678" ht="16.5">
      <c r="C2678" s="418"/>
    </row>
    <row r="2679" ht="16.5">
      <c r="C2679" s="418"/>
    </row>
    <row r="2680" ht="16.5">
      <c r="C2680" s="418"/>
    </row>
    <row r="2681" ht="16.5">
      <c r="C2681" s="418"/>
    </row>
    <row r="2682" ht="16.5">
      <c r="C2682" s="418"/>
    </row>
    <row r="2683" ht="16.5">
      <c r="C2683" s="418"/>
    </row>
    <row r="2684" ht="16.5">
      <c r="C2684" s="418"/>
    </row>
    <row r="2685" ht="16.5">
      <c r="C2685" s="418"/>
    </row>
    <row r="2686" ht="16.5">
      <c r="C2686" s="418"/>
    </row>
    <row r="2687" ht="16.5">
      <c r="C2687" s="418"/>
    </row>
    <row r="2688" ht="16.5">
      <c r="C2688" s="418"/>
    </row>
    <row r="2689" ht="16.5">
      <c r="C2689" s="418"/>
    </row>
    <row r="2690" ht="16.5">
      <c r="C2690" s="418"/>
    </row>
    <row r="2691" ht="16.5">
      <c r="C2691" s="418"/>
    </row>
    <row r="2692" ht="16.5">
      <c r="C2692" s="418"/>
    </row>
    <row r="2693" ht="16.5">
      <c r="C2693" s="418"/>
    </row>
    <row r="2694" ht="16.5">
      <c r="C2694" s="418"/>
    </row>
    <row r="2695" ht="16.5">
      <c r="C2695" s="418"/>
    </row>
    <row r="2696" ht="16.5">
      <c r="C2696" s="418"/>
    </row>
    <row r="2697" ht="16.5">
      <c r="C2697" s="418"/>
    </row>
    <row r="2698" ht="16.5">
      <c r="C2698" s="418"/>
    </row>
    <row r="2699" ht="16.5">
      <c r="C2699" s="418"/>
    </row>
    <row r="2700" ht="16.5">
      <c r="C2700" s="418"/>
    </row>
    <row r="2701" ht="16.5">
      <c r="C2701" s="418"/>
    </row>
    <row r="2702" ht="16.5">
      <c r="C2702" s="418"/>
    </row>
    <row r="2703" ht="16.5">
      <c r="C2703" s="418"/>
    </row>
    <row r="2704" ht="16.5">
      <c r="C2704" s="418"/>
    </row>
    <row r="2705" ht="16.5">
      <c r="C2705" s="418"/>
    </row>
    <row r="2706" ht="16.5">
      <c r="C2706" s="418"/>
    </row>
    <row r="2707" ht="16.5">
      <c r="C2707" s="418"/>
    </row>
    <row r="2708" ht="16.5">
      <c r="C2708" s="418"/>
    </row>
    <row r="2709" ht="16.5">
      <c r="C2709" s="418"/>
    </row>
    <row r="2710" ht="16.5">
      <c r="C2710" s="418"/>
    </row>
    <row r="2711" ht="16.5">
      <c r="C2711" s="418"/>
    </row>
    <row r="2712" ht="16.5">
      <c r="C2712" s="418"/>
    </row>
    <row r="2713" ht="16.5">
      <c r="C2713" s="418"/>
    </row>
    <row r="2714" ht="16.5">
      <c r="C2714" s="418"/>
    </row>
    <row r="2715" ht="16.5">
      <c r="C2715" s="418"/>
    </row>
    <row r="2716" ht="16.5">
      <c r="C2716" s="418"/>
    </row>
    <row r="2717" ht="16.5">
      <c r="C2717" s="418"/>
    </row>
    <row r="2718" ht="16.5">
      <c r="C2718" s="418"/>
    </row>
    <row r="2719" ht="16.5">
      <c r="C2719" s="418"/>
    </row>
    <row r="2720" ht="16.5">
      <c r="C2720" s="418"/>
    </row>
    <row r="2721" ht="16.5">
      <c r="C2721" s="418"/>
    </row>
    <row r="2722" ht="16.5">
      <c r="C2722" s="418"/>
    </row>
    <row r="2723" ht="16.5">
      <c r="C2723" s="418"/>
    </row>
    <row r="2724" ht="16.5">
      <c r="C2724" s="418"/>
    </row>
    <row r="2725" ht="16.5">
      <c r="C2725" s="418"/>
    </row>
    <row r="2726" ht="16.5">
      <c r="C2726" s="418"/>
    </row>
    <row r="2727" ht="16.5">
      <c r="C2727" s="418"/>
    </row>
    <row r="2728" ht="16.5">
      <c r="C2728" s="418"/>
    </row>
    <row r="2729" ht="16.5">
      <c r="C2729" s="418"/>
    </row>
    <row r="2730" ht="16.5">
      <c r="C2730" s="418"/>
    </row>
    <row r="2731" ht="16.5">
      <c r="C2731" s="418"/>
    </row>
    <row r="2732" ht="16.5">
      <c r="C2732" s="418"/>
    </row>
    <row r="2733" ht="16.5">
      <c r="C2733" s="418"/>
    </row>
    <row r="2734" ht="16.5">
      <c r="C2734" s="418"/>
    </row>
    <row r="2735" ht="16.5">
      <c r="C2735" s="418"/>
    </row>
    <row r="2736" ht="16.5">
      <c r="C2736" s="418"/>
    </row>
    <row r="2737" ht="16.5">
      <c r="C2737" s="418"/>
    </row>
    <row r="2738" ht="16.5">
      <c r="C2738" s="418"/>
    </row>
    <row r="2739" ht="16.5">
      <c r="C2739" s="418"/>
    </row>
    <row r="2740" ht="16.5">
      <c r="C2740" s="418"/>
    </row>
    <row r="2741" ht="16.5">
      <c r="C2741" s="418"/>
    </row>
    <row r="2742" ht="16.5">
      <c r="C2742" s="418"/>
    </row>
    <row r="2743" ht="16.5">
      <c r="C2743" s="418"/>
    </row>
    <row r="2744" ht="16.5">
      <c r="C2744" s="418"/>
    </row>
    <row r="2745" ht="16.5">
      <c r="C2745" s="418"/>
    </row>
    <row r="2746" ht="16.5">
      <c r="C2746" s="418"/>
    </row>
    <row r="2747" ht="16.5">
      <c r="C2747" s="418"/>
    </row>
    <row r="2748" ht="16.5">
      <c r="C2748" s="418"/>
    </row>
    <row r="2749" ht="16.5">
      <c r="C2749" s="418"/>
    </row>
    <row r="2750" ht="16.5">
      <c r="C2750" s="418"/>
    </row>
    <row r="2751" ht="16.5">
      <c r="C2751" s="418"/>
    </row>
    <row r="2752" ht="16.5">
      <c r="C2752" s="418"/>
    </row>
    <row r="2753" ht="16.5">
      <c r="C2753" s="418"/>
    </row>
    <row r="2754" ht="16.5">
      <c r="C2754" s="418"/>
    </row>
    <row r="2755" ht="16.5">
      <c r="C2755" s="418"/>
    </row>
    <row r="2756" ht="16.5">
      <c r="C2756" s="418"/>
    </row>
    <row r="2757" ht="16.5">
      <c r="C2757" s="418"/>
    </row>
    <row r="2758" ht="16.5">
      <c r="C2758" s="418"/>
    </row>
    <row r="2759" ht="16.5">
      <c r="C2759" s="418"/>
    </row>
    <row r="2760" ht="16.5">
      <c r="C2760" s="418"/>
    </row>
    <row r="2761" ht="16.5">
      <c r="C2761" s="418"/>
    </row>
    <row r="2762" ht="16.5">
      <c r="C2762" s="418"/>
    </row>
    <row r="2763" ht="16.5">
      <c r="C2763" s="418"/>
    </row>
    <row r="2764" ht="16.5">
      <c r="C2764" s="418"/>
    </row>
    <row r="2765" ht="16.5">
      <c r="C2765" s="418"/>
    </row>
    <row r="2766" ht="16.5">
      <c r="C2766" s="418"/>
    </row>
    <row r="2767" ht="16.5">
      <c r="C2767" s="418"/>
    </row>
    <row r="2768" ht="16.5">
      <c r="C2768" s="418"/>
    </row>
    <row r="2769" ht="16.5">
      <c r="C2769" s="418"/>
    </row>
    <row r="2770" ht="16.5">
      <c r="C2770" s="418"/>
    </row>
    <row r="2771" ht="16.5">
      <c r="C2771" s="418"/>
    </row>
    <row r="2772" ht="16.5">
      <c r="C2772" s="418"/>
    </row>
    <row r="2773" ht="16.5">
      <c r="C2773" s="418"/>
    </row>
    <row r="2774" ht="16.5">
      <c r="C2774" s="418"/>
    </row>
    <row r="2775" ht="16.5">
      <c r="C2775" s="418"/>
    </row>
    <row r="2776" ht="16.5">
      <c r="C2776" s="418"/>
    </row>
    <row r="2777" ht="16.5">
      <c r="C2777" s="418"/>
    </row>
    <row r="2778" ht="16.5">
      <c r="C2778" s="418"/>
    </row>
    <row r="2779" ht="16.5">
      <c r="C2779" s="418"/>
    </row>
    <row r="2780" ht="16.5">
      <c r="C2780" s="418"/>
    </row>
    <row r="2781" ht="16.5">
      <c r="C2781" s="418"/>
    </row>
    <row r="2782" ht="16.5">
      <c r="C2782" s="418"/>
    </row>
    <row r="2783" ht="16.5">
      <c r="C2783" s="418"/>
    </row>
    <row r="2784" ht="16.5">
      <c r="C2784" s="418"/>
    </row>
    <row r="2785" ht="16.5">
      <c r="C2785" s="418"/>
    </row>
    <row r="2786" ht="16.5">
      <c r="C2786" s="418"/>
    </row>
    <row r="2787" ht="16.5">
      <c r="C2787" s="418"/>
    </row>
    <row r="2788" ht="16.5">
      <c r="C2788" s="418"/>
    </row>
    <row r="2789" ht="16.5">
      <c r="C2789" s="418"/>
    </row>
    <row r="2790" ht="16.5">
      <c r="C2790" s="418"/>
    </row>
    <row r="2791" ht="16.5">
      <c r="C2791" s="418"/>
    </row>
    <row r="2792" ht="16.5">
      <c r="C2792" s="418"/>
    </row>
    <row r="2793" ht="16.5">
      <c r="C2793" s="418"/>
    </row>
    <row r="2794" ht="16.5">
      <c r="C2794" s="418"/>
    </row>
    <row r="2795" ht="16.5">
      <c r="C2795" s="418"/>
    </row>
    <row r="2796" ht="16.5">
      <c r="C2796" s="418"/>
    </row>
    <row r="2797" ht="16.5">
      <c r="C2797" s="418"/>
    </row>
    <row r="2798" ht="16.5">
      <c r="C2798" s="418"/>
    </row>
    <row r="2799" ht="16.5">
      <c r="C2799" s="418"/>
    </row>
    <row r="2800" ht="16.5">
      <c r="C2800" s="418"/>
    </row>
    <row r="2801" ht="16.5">
      <c r="C2801" s="418"/>
    </row>
    <row r="2802" ht="16.5">
      <c r="C2802" s="418"/>
    </row>
    <row r="2803" ht="16.5">
      <c r="C2803" s="418"/>
    </row>
    <row r="2804" ht="16.5">
      <c r="C2804" s="418"/>
    </row>
    <row r="2805" ht="16.5">
      <c r="C2805" s="418"/>
    </row>
    <row r="2806" ht="16.5">
      <c r="C2806" s="418"/>
    </row>
    <row r="2807" ht="16.5">
      <c r="C2807" s="418"/>
    </row>
    <row r="2808" ht="16.5">
      <c r="C2808" s="418"/>
    </row>
    <row r="2809" ht="16.5">
      <c r="C2809" s="418"/>
    </row>
    <row r="2810" ht="16.5">
      <c r="C2810" s="418"/>
    </row>
    <row r="2811" ht="16.5">
      <c r="C2811" s="418"/>
    </row>
    <row r="2812" ht="16.5">
      <c r="C2812" s="418"/>
    </row>
    <row r="2813" ht="16.5">
      <c r="C2813" s="418"/>
    </row>
    <row r="2814" ht="16.5">
      <c r="C2814" s="418"/>
    </row>
    <row r="2815" ht="16.5">
      <c r="C2815" s="418"/>
    </row>
    <row r="2816" ht="16.5">
      <c r="C2816" s="418"/>
    </row>
    <row r="2817" ht="16.5">
      <c r="C2817" s="418"/>
    </row>
    <row r="2818" ht="16.5">
      <c r="C2818" s="418"/>
    </row>
    <row r="2819" ht="16.5">
      <c r="C2819" s="418"/>
    </row>
    <row r="2820" ht="16.5">
      <c r="C2820" s="418"/>
    </row>
    <row r="2821" ht="16.5">
      <c r="C2821" s="418"/>
    </row>
    <row r="2822" ht="16.5">
      <c r="C2822" s="418"/>
    </row>
    <row r="2823" ht="16.5">
      <c r="C2823" s="418"/>
    </row>
    <row r="2824" ht="16.5">
      <c r="C2824" s="418"/>
    </row>
    <row r="2825" ht="16.5">
      <c r="C2825" s="418"/>
    </row>
    <row r="2826" ht="16.5">
      <c r="C2826" s="418"/>
    </row>
    <row r="2827" ht="16.5">
      <c r="C2827" s="418"/>
    </row>
    <row r="2828" ht="16.5">
      <c r="C2828" s="418"/>
    </row>
    <row r="2829" ht="16.5">
      <c r="C2829" s="418"/>
    </row>
    <row r="2830" ht="16.5">
      <c r="C2830" s="418"/>
    </row>
    <row r="2831" ht="16.5">
      <c r="C2831" s="418"/>
    </row>
    <row r="2832" ht="16.5">
      <c r="C2832" s="418"/>
    </row>
    <row r="2833" ht="16.5">
      <c r="C2833" s="418"/>
    </row>
    <row r="2834" ht="16.5">
      <c r="C2834" s="418"/>
    </row>
    <row r="2835" ht="16.5">
      <c r="C2835" s="418"/>
    </row>
    <row r="2836" ht="16.5">
      <c r="C2836" s="418"/>
    </row>
    <row r="2837" ht="16.5">
      <c r="C2837" s="418"/>
    </row>
    <row r="2838" ht="16.5">
      <c r="C2838" s="418"/>
    </row>
    <row r="2839" ht="16.5">
      <c r="C2839" s="418"/>
    </row>
    <row r="2840" ht="16.5">
      <c r="C2840" s="418"/>
    </row>
    <row r="2841" ht="16.5">
      <c r="C2841" s="418"/>
    </row>
    <row r="2842" ht="16.5">
      <c r="C2842" s="418"/>
    </row>
    <row r="2843" ht="16.5">
      <c r="C2843" s="418"/>
    </row>
    <row r="2844" ht="16.5">
      <c r="C2844" s="418"/>
    </row>
    <row r="2845" ht="16.5">
      <c r="C2845" s="418"/>
    </row>
    <row r="2846" ht="16.5">
      <c r="C2846" s="418"/>
    </row>
    <row r="2847" ht="16.5">
      <c r="C2847" s="418"/>
    </row>
    <row r="2848" ht="16.5">
      <c r="C2848" s="418"/>
    </row>
    <row r="2849" ht="16.5">
      <c r="C2849" s="418"/>
    </row>
    <row r="2850" ht="16.5">
      <c r="C2850" s="418"/>
    </row>
    <row r="2851" ht="16.5">
      <c r="C2851" s="418"/>
    </row>
    <row r="2852" ht="16.5">
      <c r="C2852" s="418"/>
    </row>
    <row r="2853" ht="16.5">
      <c r="C2853" s="418"/>
    </row>
    <row r="2854" ht="16.5">
      <c r="C2854" s="418"/>
    </row>
    <row r="2855" ht="16.5">
      <c r="C2855" s="418"/>
    </row>
    <row r="2856" ht="16.5">
      <c r="C2856" s="418"/>
    </row>
    <row r="2857" ht="16.5">
      <c r="C2857" s="418"/>
    </row>
    <row r="2858" ht="16.5">
      <c r="C2858" s="418"/>
    </row>
    <row r="2859" ht="16.5">
      <c r="C2859" s="418"/>
    </row>
    <row r="2860" ht="16.5">
      <c r="C2860" s="418"/>
    </row>
    <row r="2861" ht="16.5">
      <c r="C2861" s="418"/>
    </row>
    <row r="2862" ht="16.5">
      <c r="C2862" s="418"/>
    </row>
    <row r="2863" ht="16.5">
      <c r="C2863" s="418"/>
    </row>
    <row r="2864" ht="16.5">
      <c r="C2864" s="418"/>
    </row>
    <row r="2865" ht="16.5">
      <c r="C2865" s="418"/>
    </row>
    <row r="2866" ht="16.5">
      <c r="C2866" s="418"/>
    </row>
    <row r="2867" ht="16.5">
      <c r="C2867" s="418"/>
    </row>
    <row r="2868" ht="16.5">
      <c r="C2868" s="418"/>
    </row>
    <row r="2869" ht="16.5">
      <c r="C2869" s="418"/>
    </row>
    <row r="2870" ht="16.5">
      <c r="C2870" s="418"/>
    </row>
    <row r="2871" ht="16.5">
      <c r="C2871" s="418"/>
    </row>
    <row r="2872" ht="16.5">
      <c r="C2872" s="418"/>
    </row>
    <row r="2873" ht="16.5">
      <c r="C2873" s="418"/>
    </row>
    <row r="2874" ht="16.5">
      <c r="C2874" s="418"/>
    </row>
    <row r="2875" ht="16.5">
      <c r="C2875" s="418"/>
    </row>
    <row r="2876" ht="16.5">
      <c r="C2876" s="418"/>
    </row>
    <row r="2877" ht="16.5">
      <c r="C2877" s="418"/>
    </row>
    <row r="2878" ht="16.5">
      <c r="C2878" s="418"/>
    </row>
    <row r="2879" ht="16.5">
      <c r="C2879" s="418"/>
    </row>
    <row r="2880" ht="16.5">
      <c r="C2880" s="418"/>
    </row>
    <row r="2881" ht="16.5">
      <c r="C2881" s="418"/>
    </row>
    <row r="2882" ht="16.5">
      <c r="C2882" s="418"/>
    </row>
    <row r="2883" ht="16.5">
      <c r="C2883" s="418"/>
    </row>
    <row r="2884" ht="16.5">
      <c r="C2884" s="418"/>
    </row>
    <row r="2885" ht="16.5">
      <c r="C2885" s="418"/>
    </row>
    <row r="2886" ht="16.5">
      <c r="C2886" s="418"/>
    </row>
    <row r="2887" ht="16.5">
      <c r="C2887" s="418"/>
    </row>
    <row r="2888" ht="16.5">
      <c r="C2888" s="418"/>
    </row>
    <row r="2889" ht="16.5">
      <c r="C2889" s="418"/>
    </row>
    <row r="2890" ht="16.5">
      <c r="C2890" s="418"/>
    </row>
    <row r="2891" ht="16.5">
      <c r="C2891" s="418"/>
    </row>
    <row r="2892" ht="16.5">
      <c r="C2892" s="418"/>
    </row>
    <row r="2893" ht="16.5">
      <c r="C2893" s="418"/>
    </row>
    <row r="2894" ht="16.5">
      <c r="C2894" s="418"/>
    </row>
    <row r="2895" ht="16.5">
      <c r="C2895" s="418"/>
    </row>
    <row r="2896" ht="16.5">
      <c r="C2896" s="418"/>
    </row>
    <row r="2897" ht="16.5">
      <c r="C2897" s="418"/>
    </row>
    <row r="2898" ht="16.5">
      <c r="C2898" s="418"/>
    </row>
    <row r="2899" ht="16.5">
      <c r="C2899" s="418"/>
    </row>
    <row r="2900" ht="16.5">
      <c r="C2900" s="418"/>
    </row>
    <row r="2901" ht="16.5">
      <c r="C2901" s="418"/>
    </row>
    <row r="2902" ht="16.5">
      <c r="C2902" s="418"/>
    </row>
    <row r="2903" ht="16.5">
      <c r="C2903" s="418"/>
    </row>
    <row r="2904" ht="16.5">
      <c r="C2904" s="418"/>
    </row>
    <row r="2905" ht="16.5">
      <c r="C2905" s="418"/>
    </row>
    <row r="2906" ht="16.5">
      <c r="C2906" s="418"/>
    </row>
    <row r="2907" ht="16.5">
      <c r="C2907" s="418"/>
    </row>
    <row r="2908" ht="16.5">
      <c r="C2908" s="418"/>
    </row>
    <row r="2909" ht="16.5">
      <c r="C2909" s="418"/>
    </row>
    <row r="2910" ht="16.5">
      <c r="C2910" s="418"/>
    </row>
    <row r="2911" ht="16.5">
      <c r="C2911" s="418"/>
    </row>
    <row r="2912" ht="16.5">
      <c r="C2912" s="418"/>
    </row>
    <row r="2913" ht="16.5">
      <c r="C2913" s="418"/>
    </row>
    <row r="2914" ht="16.5">
      <c r="C2914" s="418"/>
    </row>
    <row r="2915" ht="16.5">
      <c r="C2915" s="418"/>
    </row>
    <row r="2916" ht="16.5">
      <c r="C2916" s="418"/>
    </row>
    <row r="2917" ht="16.5">
      <c r="C2917" s="418"/>
    </row>
    <row r="2918" ht="16.5">
      <c r="C2918" s="418"/>
    </row>
    <row r="2919" ht="16.5">
      <c r="C2919" s="418"/>
    </row>
    <row r="2920" ht="16.5">
      <c r="C2920" s="418"/>
    </row>
    <row r="2921" ht="16.5">
      <c r="C2921" s="418"/>
    </row>
    <row r="2922" ht="16.5">
      <c r="C2922" s="418"/>
    </row>
    <row r="2923" ht="16.5">
      <c r="C2923" s="418"/>
    </row>
    <row r="2924" ht="16.5">
      <c r="C2924" s="418"/>
    </row>
    <row r="2925" ht="16.5">
      <c r="C2925" s="418"/>
    </row>
    <row r="2926" ht="16.5">
      <c r="C2926" s="418"/>
    </row>
    <row r="2927" ht="16.5">
      <c r="C2927" s="418"/>
    </row>
    <row r="2928" ht="16.5">
      <c r="C2928" s="418"/>
    </row>
    <row r="2929" ht="16.5">
      <c r="C2929" s="418"/>
    </row>
    <row r="2930" ht="16.5">
      <c r="C2930" s="418"/>
    </row>
    <row r="2931" ht="16.5">
      <c r="C2931" s="418"/>
    </row>
    <row r="2932" ht="16.5">
      <c r="C2932" s="418"/>
    </row>
    <row r="2933" ht="16.5">
      <c r="C2933" s="418"/>
    </row>
    <row r="2934" ht="16.5">
      <c r="C2934" s="418"/>
    </row>
    <row r="2935" ht="16.5">
      <c r="C2935" s="418"/>
    </row>
    <row r="2936" ht="16.5">
      <c r="C2936" s="418"/>
    </row>
    <row r="2937" ht="16.5">
      <c r="C2937" s="418"/>
    </row>
    <row r="2938" ht="16.5">
      <c r="C2938" s="418"/>
    </row>
    <row r="2939" ht="16.5">
      <c r="C2939" s="418"/>
    </row>
    <row r="2940" ht="16.5">
      <c r="C2940" s="418"/>
    </row>
    <row r="2941" ht="16.5">
      <c r="C2941" s="418"/>
    </row>
    <row r="2942" ht="16.5">
      <c r="C2942" s="418"/>
    </row>
    <row r="2943" ht="16.5">
      <c r="C2943" s="418"/>
    </row>
    <row r="2944" ht="16.5">
      <c r="C2944" s="418"/>
    </row>
    <row r="2945" ht="16.5">
      <c r="C2945" s="418"/>
    </row>
    <row r="2946" ht="16.5">
      <c r="C2946" s="418"/>
    </row>
    <row r="2947" ht="16.5">
      <c r="C2947" s="418"/>
    </row>
    <row r="2948" ht="16.5">
      <c r="C2948" s="418"/>
    </row>
    <row r="2949" ht="16.5">
      <c r="C2949" s="418"/>
    </row>
    <row r="2950" ht="16.5">
      <c r="C2950" s="418"/>
    </row>
    <row r="2951" ht="16.5">
      <c r="C2951" s="418"/>
    </row>
    <row r="2952" ht="16.5">
      <c r="C2952" s="418"/>
    </row>
    <row r="2953" ht="16.5">
      <c r="C2953" s="418"/>
    </row>
    <row r="2954" ht="16.5">
      <c r="C2954" s="418"/>
    </row>
    <row r="2955" ht="16.5">
      <c r="C2955" s="418"/>
    </row>
    <row r="2956" ht="16.5">
      <c r="C2956" s="418"/>
    </row>
    <row r="2957" ht="16.5">
      <c r="C2957" s="418"/>
    </row>
    <row r="2958" ht="16.5">
      <c r="C2958" s="418"/>
    </row>
    <row r="2959" ht="16.5">
      <c r="C2959" s="418"/>
    </row>
    <row r="2960" ht="16.5">
      <c r="C2960" s="418"/>
    </row>
    <row r="2961" ht="16.5">
      <c r="C2961" s="418"/>
    </row>
    <row r="2962" ht="16.5">
      <c r="C2962" s="418"/>
    </row>
    <row r="2963" ht="16.5">
      <c r="C2963" s="418"/>
    </row>
    <row r="2964" ht="16.5">
      <c r="C2964" s="418"/>
    </row>
    <row r="2965" ht="16.5">
      <c r="C2965" s="418"/>
    </row>
    <row r="2966" ht="16.5">
      <c r="C2966" s="418"/>
    </row>
    <row r="2967" ht="16.5">
      <c r="C2967" s="418"/>
    </row>
    <row r="2968" ht="16.5">
      <c r="C2968" s="418"/>
    </row>
    <row r="2969" ht="16.5">
      <c r="C2969" s="418"/>
    </row>
    <row r="2970" ht="16.5">
      <c r="C2970" s="418"/>
    </row>
    <row r="2971" ht="16.5">
      <c r="C2971" s="418"/>
    </row>
    <row r="2972" ht="16.5">
      <c r="C2972" s="418"/>
    </row>
    <row r="2973" ht="16.5">
      <c r="C2973" s="418"/>
    </row>
    <row r="2974" ht="16.5">
      <c r="C2974" s="418"/>
    </row>
    <row r="2975" ht="16.5">
      <c r="C2975" s="418"/>
    </row>
    <row r="2976" ht="16.5">
      <c r="C2976" s="418"/>
    </row>
    <row r="2977" ht="16.5">
      <c r="C2977" s="418"/>
    </row>
    <row r="2978" ht="16.5">
      <c r="C2978" s="418"/>
    </row>
    <row r="2979" ht="16.5">
      <c r="C2979" s="418"/>
    </row>
    <row r="2980" ht="16.5">
      <c r="C2980" s="418"/>
    </row>
    <row r="2981" ht="16.5">
      <c r="C2981" s="418"/>
    </row>
    <row r="2982" ht="16.5">
      <c r="C2982" s="418"/>
    </row>
    <row r="2983" ht="16.5">
      <c r="C2983" s="418"/>
    </row>
    <row r="2984" ht="16.5">
      <c r="C2984" s="418"/>
    </row>
    <row r="2985" ht="16.5">
      <c r="C2985" s="418"/>
    </row>
    <row r="2986" ht="16.5">
      <c r="C2986" s="418"/>
    </row>
    <row r="2987" ht="16.5">
      <c r="C2987" s="418"/>
    </row>
    <row r="2988" ht="16.5">
      <c r="C2988" s="418"/>
    </row>
    <row r="2989" ht="16.5">
      <c r="C2989" s="418"/>
    </row>
    <row r="2990" ht="16.5">
      <c r="C2990" s="418"/>
    </row>
    <row r="2991" ht="16.5">
      <c r="C2991" s="418"/>
    </row>
    <row r="2992" ht="16.5">
      <c r="C2992" s="418"/>
    </row>
    <row r="2993" ht="16.5">
      <c r="C2993" s="418"/>
    </row>
    <row r="2994" ht="16.5">
      <c r="C2994" s="418"/>
    </row>
    <row r="2995" ht="16.5">
      <c r="C2995" s="418"/>
    </row>
    <row r="2996" ht="16.5">
      <c r="C2996" s="418"/>
    </row>
    <row r="2997" ht="16.5">
      <c r="C2997" s="418"/>
    </row>
    <row r="2998" ht="16.5">
      <c r="C2998" s="418"/>
    </row>
    <row r="2999" ht="16.5">
      <c r="C2999" s="418"/>
    </row>
    <row r="3000" ht="16.5">
      <c r="C3000" s="418"/>
    </row>
    <row r="3001" ht="16.5">
      <c r="C3001" s="418"/>
    </row>
    <row r="3002" ht="16.5">
      <c r="C3002" s="418"/>
    </row>
    <row r="3003" ht="16.5">
      <c r="C3003" s="418"/>
    </row>
    <row r="3004" ht="16.5">
      <c r="C3004" s="418"/>
    </row>
    <row r="3005" ht="16.5">
      <c r="C3005" s="418"/>
    </row>
    <row r="3006" ht="16.5">
      <c r="C3006" s="418"/>
    </row>
    <row r="3007" ht="16.5">
      <c r="C3007" s="418"/>
    </row>
    <row r="3008" ht="16.5">
      <c r="C3008" s="418"/>
    </row>
    <row r="3009" ht="16.5">
      <c r="C3009" s="418"/>
    </row>
    <row r="3010" ht="16.5">
      <c r="C3010" s="418"/>
    </row>
    <row r="3011" ht="16.5">
      <c r="C3011" s="418"/>
    </row>
    <row r="3012" ht="16.5">
      <c r="C3012" s="418"/>
    </row>
    <row r="3013" ht="16.5">
      <c r="C3013" s="418"/>
    </row>
    <row r="3014" ht="16.5">
      <c r="C3014" s="418"/>
    </row>
    <row r="3015" ht="16.5">
      <c r="C3015" s="418"/>
    </row>
    <row r="3016" ht="16.5">
      <c r="C3016" s="418"/>
    </row>
    <row r="3017" ht="16.5">
      <c r="C3017" s="418"/>
    </row>
    <row r="3018" ht="16.5">
      <c r="C3018" s="418"/>
    </row>
    <row r="3019" ht="16.5">
      <c r="C3019" s="418"/>
    </row>
    <row r="3020" ht="16.5">
      <c r="C3020" s="418"/>
    </row>
    <row r="3021" ht="16.5">
      <c r="C3021" s="418"/>
    </row>
    <row r="3022" ht="16.5">
      <c r="C3022" s="418"/>
    </row>
    <row r="3023" ht="16.5">
      <c r="C3023" s="418"/>
    </row>
    <row r="3024" ht="16.5">
      <c r="C3024" s="418"/>
    </row>
    <row r="3025" ht="16.5">
      <c r="C3025" s="418"/>
    </row>
    <row r="3026" ht="16.5">
      <c r="C3026" s="418"/>
    </row>
    <row r="3027" ht="16.5">
      <c r="C3027" s="418"/>
    </row>
    <row r="3028" ht="16.5">
      <c r="C3028" s="418"/>
    </row>
    <row r="3029" ht="16.5">
      <c r="C3029" s="418"/>
    </row>
    <row r="3030" ht="16.5">
      <c r="C3030" s="418"/>
    </row>
    <row r="3031" ht="16.5">
      <c r="C3031" s="418"/>
    </row>
    <row r="3032" ht="16.5">
      <c r="C3032" s="418"/>
    </row>
    <row r="3033" ht="16.5">
      <c r="C3033" s="418"/>
    </row>
    <row r="3034" ht="16.5">
      <c r="C3034" s="418"/>
    </row>
    <row r="3035" ht="16.5">
      <c r="C3035" s="418"/>
    </row>
    <row r="3036" ht="16.5">
      <c r="C3036" s="418"/>
    </row>
    <row r="3037" ht="16.5">
      <c r="C3037" s="418"/>
    </row>
    <row r="3038" ht="16.5">
      <c r="C3038" s="418"/>
    </row>
    <row r="3039" ht="16.5">
      <c r="C3039" s="418"/>
    </row>
    <row r="3040" ht="16.5">
      <c r="C3040" s="418"/>
    </row>
    <row r="3041" ht="16.5">
      <c r="C3041" s="418"/>
    </row>
    <row r="3042" ht="16.5">
      <c r="C3042" s="418"/>
    </row>
    <row r="3043" ht="16.5">
      <c r="C3043" s="418"/>
    </row>
    <row r="3044" ht="16.5">
      <c r="C3044" s="418"/>
    </row>
    <row r="3045" ht="16.5">
      <c r="C3045" s="418"/>
    </row>
    <row r="3046" ht="16.5">
      <c r="C3046" s="418"/>
    </row>
    <row r="3047" ht="16.5">
      <c r="C3047" s="418"/>
    </row>
    <row r="3048" ht="16.5">
      <c r="C3048" s="418"/>
    </row>
    <row r="3049" ht="16.5">
      <c r="C3049" s="418"/>
    </row>
    <row r="3050" ht="16.5">
      <c r="C3050" s="418"/>
    </row>
    <row r="3051" ht="16.5">
      <c r="C3051" s="418"/>
    </row>
    <row r="3052" ht="16.5">
      <c r="C3052" s="418"/>
    </row>
    <row r="3053" ht="16.5">
      <c r="C3053" s="418"/>
    </row>
    <row r="3054" ht="16.5">
      <c r="C3054" s="418"/>
    </row>
    <row r="3055" ht="16.5">
      <c r="C3055" s="418"/>
    </row>
    <row r="3056" ht="16.5">
      <c r="C3056" s="418"/>
    </row>
    <row r="3057" ht="16.5">
      <c r="C3057" s="418"/>
    </row>
    <row r="3058" ht="16.5">
      <c r="C3058" s="418"/>
    </row>
    <row r="3059" ht="16.5">
      <c r="C3059" s="418"/>
    </row>
    <row r="3060" ht="16.5">
      <c r="C3060" s="418"/>
    </row>
    <row r="3061" ht="16.5">
      <c r="C3061" s="418"/>
    </row>
    <row r="3062" ht="16.5">
      <c r="C3062" s="418"/>
    </row>
    <row r="3063" ht="16.5">
      <c r="C3063" s="418"/>
    </row>
    <row r="3064" ht="16.5">
      <c r="C3064" s="418"/>
    </row>
    <row r="3065" ht="16.5">
      <c r="C3065" s="418"/>
    </row>
    <row r="3066" ht="16.5">
      <c r="C3066" s="418"/>
    </row>
    <row r="3067" ht="16.5">
      <c r="C3067" s="418"/>
    </row>
    <row r="3068" ht="16.5">
      <c r="C3068" s="418"/>
    </row>
    <row r="3069" ht="16.5">
      <c r="C3069" s="418"/>
    </row>
    <row r="3070" ht="16.5">
      <c r="C3070" s="418"/>
    </row>
    <row r="3071" ht="16.5">
      <c r="C3071" s="418"/>
    </row>
    <row r="3072" ht="16.5">
      <c r="C3072" s="418"/>
    </row>
    <row r="3073" ht="16.5">
      <c r="C3073" s="418"/>
    </row>
    <row r="3074" ht="16.5">
      <c r="C3074" s="418"/>
    </row>
    <row r="3075" ht="16.5">
      <c r="C3075" s="418"/>
    </row>
    <row r="3076" ht="16.5">
      <c r="C3076" s="418"/>
    </row>
    <row r="3077" ht="16.5">
      <c r="C3077" s="418"/>
    </row>
    <row r="3078" ht="16.5">
      <c r="C3078" s="418"/>
    </row>
    <row r="3079" ht="16.5">
      <c r="C3079" s="418"/>
    </row>
    <row r="3080" ht="16.5">
      <c r="C3080" s="418"/>
    </row>
    <row r="3081" ht="16.5">
      <c r="C3081" s="418"/>
    </row>
    <row r="3082" ht="16.5">
      <c r="C3082" s="418"/>
    </row>
    <row r="3083" ht="16.5">
      <c r="C3083" s="418"/>
    </row>
    <row r="3084" ht="16.5">
      <c r="C3084" s="418"/>
    </row>
    <row r="3085" ht="16.5">
      <c r="C3085" s="418"/>
    </row>
    <row r="3086" ht="16.5">
      <c r="C3086" s="418"/>
    </row>
    <row r="3087" ht="16.5">
      <c r="C3087" s="418"/>
    </row>
    <row r="3088" ht="16.5">
      <c r="C3088" s="418"/>
    </row>
    <row r="3089" ht="16.5">
      <c r="C3089" s="418"/>
    </row>
    <row r="3090" ht="16.5">
      <c r="C3090" s="418"/>
    </row>
    <row r="3091" ht="16.5">
      <c r="C3091" s="418"/>
    </row>
    <row r="3092" ht="16.5">
      <c r="C3092" s="418"/>
    </row>
    <row r="3093" ht="16.5">
      <c r="C3093" s="418"/>
    </row>
    <row r="3094" ht="16.5">
      <c r="C3094" s="418"/>
    </row>
    <row r="3095" ht="16.5">
      <c r="C3095" s="418"/>
    </row>
    <row r="3096" ht="16.5">
      <c r="C3096" s="418"/>
    </row>
    <row r="3097" ht="16.5">
      <c r="C3097" s="418"/>
    </row>
    <row r="3098" ht="16.5">
      <c r="C3098" s="418"/>
    </row>
    <row r="3099" ht="16.5">
      <c r="C3099" s="418"/>
    </row>
    <row r="3100" ht="16.5">
      <c r="C3100" s="418"/>
    </row>
    <row r="3101" ht="16.5">
      <c r="C3101" s="418"/>
    </row>
    <row r="3102" ht="16.5">
      <c r="C3102" s="418"/>
    </row>
    <row r="3103" ht="16.5">
      <c r="C3103" s="418"/>
    </row>
    <row r="3104" ht="16.5">
      <c r="C3104" s="418"/>
    </row>
    <row r="3105" ht="16.5">
      <c r="C3105" s="418"/>
    </row>
    <row r="3106" ht="16.5">
      <c r="C3106" s="418"/>
    </row>
    <row r="3107" ht="16.5">
      <c r="C3107" s="418"/>
    </row>
    <row r="3108" ht="16.5">
      <c r="C3108" s="418"/>
    </row>
    <row r="3109" ht="16.5">
      <c r="C3109" s="418"/>
    </row>
    <row r="3110" ht="16.5">
      <c r="C3110" s="418"/>
    </row>
    <row r="3111" ht="16.5">
      <c r="C3111" s="418"/>
    </row>
    <row r="3112" ht="16.5">
      <c r="C3112" s="418"/>
    </row>
    <row r="3113" ht="16.5">
      <c r="C3113" s="418"/>
    </row>
    <row r="3114" ht="16.5">
      <c r="C3114" s="418"/>
    </row>
    <row r="3115" ht="16.5">
      <c r="C3115" s="418"/>
    </row>
    <row r="3116" ht="16.5">
      <c r="C3116" s="418"/>
    </row>
    <row r="3117" ht="16.5">
      <c r="C3117" s="418"/>
    </row>
    <row r="3118" ht="16.5">
      <c r="C3118" s="418"/>
    </row>
    <row r="3119" ht="16.5">
      <c r="C3119" s="418"/>
    </row>
    <row r="3120" ht="16.5">
      <c r="C3120" s="418"/>
    </row>
    <row r="3121" ht="16.5">
      <c r="C3121" s="418"/>
    </row>
    <row r="3122" ht="16.5">
      <c r="C3122" s="418"/>
    </row>
    <row r="3123" ht="16.5">
      <c r="C3123" s="418"/>
    </row>
    <row r="3124" ht="16.5">
      <c r="C3124" s="418"/>
    </row>
    <row r="3125" ht="16.5">
      <c r="C3125" s="418"/>
    </row>
    <row r="3126" ht="16.5">
      <c r="C3126" s="418"/>
    </row>
    <row r="3127" ht="16.5">
      <c r="C3127" s="418"/>
    </row>
    <row r="3128" ht="16.5">
      <c r="C3128" s="418"/>
    </row>
    <row r="3129" ht="16.5">
      <c r="C3129" s="418"/>
    </row>
    <row r="3130" ht="16.5">
      <c r="C3130" s="418"/>
    </row>
    <row r="3131" ht="16.5">
      <c r="C3131" s="418"/>
    </row>
    <row r="3132" ht="16.5">
      <c r="C3132" s="418"/>
    </row>
    <row r="3133" ht="16.5">
      <c r="C3133" s="418"/>
    </row>
    <row r="3134" ht="16.5">
      <c r="C3134" s="418"/>
    </row>
    <row r="3135" ht="16.5">
      <c r="C3135" s="418"/>
    </row>
    <row r="3136" ht="16.5">
      <c r="C3136" s="418"/>
    </row>
    <row r="3137" ht="16.5">
      <c r="C3137" s="418"/>
    </row>
    <row r="3138" ht="16.5">
      <c r="C3138" s="418"/>
    </row>
    <row r="3139" ht="16.5">
      <c r="C3139" s="418"/>
    </row>
    <row r="3140" ht="16.5">
      <c r="C3140" s="418"/>
    </row>
    <row r="3141" ht="16.5">
      <c r="C3141" s="418"/>
    </row>
    <row r="3142" ht="16.5">
      <c r="C3142" s="418"/>
    </row>
    <row r="3143" ht="16.5">
      <c r="C3143" s="418"/>
    </row>
    <row r="3144" ht="16.5">
      <c r="C3144" s="418"/>
    </row>
    <row r="3145" ht="16.5">
      <c r="C3145" s="418"/>
    </row>
    <row r="3146" ht="16.5">
      <c r="C3146" s="418"/>
    </row>
    <row r="3147" ht="16.5">
      <c r="C3147" s="418"/>
    </row>
    <row r="3148" ht="16.5">
      <c r="C3148" s="418"/>
    </row>
    <row r="3149" ht="16.5">
      <c r="C3149" s="418"/>
    </row>
    <row r="3150" ht="16.5">
      <c r="C3150" s="418"/>
    </row>
    <row r="3151" ht="16.5">
      <c r="C3151" s="418"/>
    </row>
    <row r="3152" ht="16.5">
      <c r="C3152" s="418"/>
    </row>
    <row r="3153" ht="16.5">
      <c r="C3153" s="418"/>
    </row>
    <row r="3154" ht="16.5">
      <c r="C3154" s="418"/>
    </row>
    <row r="3155" ht="16.5">
      <c r="C3155" s="418"/>
    </row>
    <row r="3156" ht="16.5">
      <c r="C3156" s="418"/>
    </row>
    <row r="3157" ht="16.5">
      <c r="C3157" s="418"/>
    </row>
    <row r="3158" ht="16.5">
      <c r="C3158" s="418"/>
    </row>
    <row r="3159" ht="16.5">
      <c r="C3159" s="418"/>
    </row>
    <row r="3160" ht="16.5">
      <c r="C3160" s="418"/>
    </row>
    <row r="3161" ht="16.5">
      <c r="C3161" s="418"/>
    </row>
    <row r="3162" ht="16.5">
      <c r="C3162" s="418"/>
    </row>
    <row r="3163" ht="16.5">
      <c r="C3163" s="418"/>
    </row>
    <row r="3164" ht="16.5">
      <c r="C3164" s="418"/>
    </row>
    <row r="3165" ht="16.5">
      <c r="C3165" s="418"/>
    </row>
    <row r="3166" ht="16.5">
      <c r="C3166" s="418"/>
    </row>
    <row r="3167" ht="16.5">
      <c r="C3167" s="418"/>
    </row>
    <row r="3168" ht="16.5">
      <c r="C3168" s="418"/>
    </row>
    <row r="3169" ht="16.5">
      <c r="C3169" s="418"/>
    </row>
    <row r="3170" ht="16.5">
      <c r="C3170" s="418"/>
    </row>
    <row r="3171" ht="16.5">
      <c r="C3171" s="418"/>
    </row>
    <row r="3172" ht="16.5">
      <c r="C3172" s="418"/>
    </row>
    <row r="3173" ht="16.5">
      <c r="C3173" s="418"/>
    </row>
    <row r="3174" ht="16.5">
      <c r="C3174" s="418"/>
    </row>
    <row r="3175" ht="16.5">
      <c r="C3175" s="418"/>
    </row>
    <row r="3176" ht="16.5">
      <c r="C3176" s="418"/>
    </row>
    <row r="3177" ht="16.5">
      <c r="C3177" s="418"/>
    </row>
    <row r="3178" ht="16.5">
      <c r="C3178" s="418"/>
    </row>
    <row r="3179" ht="16.5">
      <c r="C3179" s="418"/>
    </row>
    <row r="3180" ht="16.5">
      <c r="C3180" s="418"/>
    </row>
    <row r="3181" ht="16.5">
      <c r="C3181" s="418"/>
    </row>
    <row r="3182" ht="16.5">
      <c r="C3182" s="418"/>
    </row>
    <row r="3183" ht="16.5">
      <c r="C3183" s="418"/>
    </row>
    <row r="3184" ht="16.5">
      <c r="C3184" s="418"/>
    </row>
    <row r="3185" ht="16.5">
      <c r="C3185" s="418"/>
    </row>
    <row r="3186" ht="16.5">
      <c r="C3186" s="418"/>
    </row>
    <row r="3187" ht="16.5">
      <c r="C3187" s="418"/>
    </row>
    <row r="3188" ht="16.5">
      <c r="C3188" s="418"/>
    </row>
    <row r="3189" ht="16.5">
      <c r="C3189" s="418"/>
    </row>
    <row r="3190" ht="16.5">
      <c r="C3190" s="418"/>
    </row>
    <row r="3191" ht="16.5">
      <c r="C3191" s="418"/>
    </row>
    <row r="3192" ht="16.5">
      <c r="C3192" s="418"/>
    </row>
    <row r="3193" ht="16.5">
      <c r="C3193" s="418"/>
    </row>
    <row r="3194" ht="16.5">
      <c r="C3194" s="418"/>
    </row>
    <row r="3195" ht="16.5">
      <c r="C3195" s="418"/>
    </row>
    <row r="3196" ht="16.5">
      <c r="C3196" s="418"/>
    </row>
    <row r="3197" ht="16.5">
      <c r="C3197" s="418"/>
    </row>
    <row r="3198" ht="16.5">
      <c r="C3198" s="418"/>
    </row>
    <row r="3199" ht="16.5">
      <c r="C3199" s="418"/>
    </row>
    <row r="3200" ht="16.5">
      <c r="C3200" s="418"/>
    </row>
    <row r="3201" ht="16.5">
      <c r="C3201" s="418"/>
    </row>
    <row r="3202" ht="16.5">
      <c r="C3202" s="418"/>
    </row>
    <row r="3203" ht="16.5">
      <c r="C3203" s="418"/>
    </row>
    <row r="3204" ht="16.5">
      <c r="C3204" s="418"/>
    </row>
    <row r="3205" ht="16.5">
      <c r="C3205" s="418"/>
    </row>
    <row r="3206" ht="16.5">
      <c r="C3206" s="418"/>
    </row>
    <row r="3207" ht="16.5">
      <c r="C3207" s="418"/>
    </row>
    <row r="3208" ht="16.5">
      <c r="C3208" s="418"/>
    </row>
    <row r="3209" ht="16.5">
      <c r="C3209" s="418"/>
    </row>
    <row r="3210" ht="16.5">
      <c r="C3210" s="418"/>
    </row>
    <row r="3211" ht="16.5">
      <c r="C3211" s="418"/>
    </row>
    <row r="3212" ht="16.5">
      <c r="C3212" s="418"/>
    </row>
    <row r="3213" ht="16.5">
      <c r="C3213" s="418"/>
    </row>
    <row r="3214" ht="16.5">
      <c r="C3214" s="418"/>
    </row>
    <row r="3215" ht="16.5">
      <c r="C3215" s="418"/>
    </row>
    <row r="3216" ht="16.5">
      <c r="C3216" s="418"/>
    </row>
    <row r="3217" ht="16.5">
      <c r="C3217" s="418"/>
    </row>
    <row r="3218" ht="16.5">
      <c r="C3218" s="418"/>
    </row>
    <row r="3219" ht="16.5">
      <c r="C3219" s="418"/>
    </row>
    <row r="3220" ht="16.5">
      <c r="C3220" s="418"/>
    </row>
    <row r="3221" ht="16.5">
      <c r="C3221" s="418"/>
    </row>
    <row r="3222" ht="16.5">
      <c r="C3222" s="418"/>
    </row>
    <row r="3223" ht="16.5">
      <c r="C3223" s="418"/>
    </row>
    <row r="3224" ht="16.5">
      <c r="C3224" s="418"/>
    </row>
    <row r="3225" ht="16.5">
      <c r="C3225" s="418"/>
    </row>
    <row r="3226" ht="16.5">
      <c r="C3226" s="418"/>
    </row>
    <row r="3227" ht="16.5">
      <c r="C3227" s="418"/>
    </row>
    <row r="3228" ht="16.5">
      <c r="C3228" s="418"/>
    </row>
    <row r="3229" ht="16.5">
      <c r="C3229" s="418"/>
    </row>
    <row r="3230" ht="16.5">
      <c r="C3230" s="418"/>
    </row>
    <row r="3231" ht="16.5">
      <c r="C3231" s="418"/>
    </row>
    <row r="3232" ht="16.5">
      <c r="C3232" s="418"/>
    </row>
    <row r="3233" ht="16.5">
      <c r="C3233" s="418"/>
    </row>
    <row r="3234" ht="16.5">
      <c r="C3234" s="418"/>
    </row>
    <row r="3235" ht="16.5">
      <c r="C3235" s="418"/>
    </row>
    <row r="3236" ht="16.5">
      <c r="C3236" s="418"/>
    </row>
    <row r="3237" ht="16.5">
      <c r="C3237" s="418"/>
    </row>
    <row r="3238" ht="16.5">
      <c r="C3238" s="418"/>
    </row>
    <row r="3239" ht="16.5">
      <c r="C3239" s="418"/>
    </row>
    <row r="3240" ht="16.5">
      <c r="C3240" s="418"/>
    </row>
    <row r="3241" ht="16.5">
      <c r="C3241" s="418"/>
    </row>
    <row r="3242" ht="16.5">
      <c r="C3242" s="418"/>
    </row>
    <row r="3243" ht="16.5">
      <c r="C3243" s="418"/>
    </row>
    <row r="3244" ht="16.5">
      <c r="C3244" s="418"/>
    </row>
    <row r="3245" ht="16.5">
      <c r="C3245" s="418"/>
    </row>
    <row r="3246" ht="16.5">
      <c r="C3246" s="418"/>
    </row>
    <row r="3247" ht="16.5">
      <c r="C3247" s="418"/>
    </row>
    <row r="3248" ht="16.5">
      <c r="C3248" s="418"/>
    </row>
    <row r="3249" ht="16.5">
      <c r="C3249" s="418"/>
    </row>
    <row r="3250" ht="16.5">
      <c r="C3250" s="418"/>
    </row>
    <row r="3251" ht="16.5">
      <c r="C3251" s="418"/>
    </row>
    <row r="3252" ht="16.5">
      <c r="C3252" s="418"/>
    </row>
    <row r="3253" ht="16.5">
      <c r="C3253" s="418"/>
    </row>
    <row r="3254" ht="16.5">
      <c r="C3254" s="418"/>
    </row>
    <row r="3255" ht="16.5">
      <c r="C3255" s="418"/>
    </row>
    <row r="3256" ht="16.5">
      <c r="C3256" s="418"/>
    </row>
    <row r="3257" ht="16.5">
      <c r="C3257" s="418"/>
    </row>
    <row r="3258" ht="16.5">
      <c r="C3258" s="418"/>
    </row>
    <row r="3259" ht="16.5">
      <c r="C3259" s="418"/>
    </row>
    <row r="3260" ht="16.5">
      <c r="C3260" s="418"/>
    </row>
    <row r="3261" ht="16.5">
      <c r="C3261" s="418"/>
    </row>
    <row r="3262" ht="16.5">
      <c r="C3262" s="418"/>
    </row>
    <row r="3263" ht="16.5">
      <c r="C3263" s="418"/>
    </row>
    <row r="3264" ht="16.5">
      <c r="C3264" s="418"/>
    </row>
    <row r="3265" ht="16.5">
      <c r="C3265" s="418"/>
    </row>
    <row r="3266" ht="16.5">
      <c r="C3266" s="418"/>
    </row>
    <row r="3267" ht="16.5">
      <c r="C3267" s="418"/>
    </row>
    <row r="3268" ht="16.5">
      <c r="C3268" s="418"/>
    </row>
    <row r="3269" ht="16.5">
      <c r="C3269" s="418"/>
    </row>
    <row r="3270" ht="16.5">
      <c r="C3270" s="418"/>
    </row>
    <row r="3271" ht="16.5">
      <c r="C3271" s="418"/>
    </row>
    <row r="3272" ht="16.5">
      <c r="C3272" s="418"/>
    </row>
    <row r="3273" ht="16.5">
      <c r="C3273" s="418"/>
    </row>
    <row r="3274" ht="16.5">
      <c r="C3274" s="418"/>
    </row>
    <row r="3275" ht="16.5">
      <c r="C3275" s="418"/>
    </row>
    <row r="3276" ht="16.5">
      <c r="C3276" s="418"/>
    </row>
    <row r="3277" ht="16.5">
      <c r="C3277" s="418"/>
    </row>
    <row r="3278" ht="16.5">
      <c r="C3278" s="418"/>
    </row>
    <row r="3279" ht="16.5">
      <c r="C3279" s="418"/>
    </row>
    <row r="3280" ht="16.5">
      <c r="C3280" s="418"/>
    </row>
    <row r="3281" ht="16.5">
      <c r="C3281" s="418"/>
    </row>
    <row r="3282" ht="16.5">
      <c r="C3282" s="418"/>
    </row>
    <row r="3283" ht="16.5">
      <c r="C3283" s="418"/>
    </row>
    <row r="3284" ht="16.5">
      <c r="C3284" s="418"/>
    </row>
    <row r="3285" ht="16.5">
      <c r="C3285" s="418"/>
    </row>
    <row r="3286" ht="16.5">
      <c r="C3286" s="418"/>
    </row>
    <row r="3287" ht="16.5">
      <c r="C3287" s="418"/>
    </row>
    <row r="3288" ht="16.5">
      <c r="C3288" s="418"/>
    </row>
    <row r="3289" ht="16.5">
      <c r="C3289" s="418"/>
    </row>
    <row r="3290" ht="16.5">
      <c r="C3290" s="418"/>
    </row>
    <row r="3291" ht="16.5">
      <c r="C3291" s="418"/>
    </row>
    <row r="3292" ht="16.5">
      <c r="C3292" s="418"/>
    </row>
    <row r="3293" ht="16.5">
      <c r="C3293" s="418"/>
    </row>
    <row r="3294" ht="16.5">
      <c r="C3294" s="418"/>
    </row>
    <row r="3295" ht="16.5">
      <c r="C3295" s="418"/>
    </row>
    <row r="3296" ht="16.5">
      <c r="C3296" s="418"/>
    </row>
    <row r="3297" ht="16.5">
      <c r="C3297" s="418"/>
    </row>
    <row r="3298" ht="16.5">
      <c r="C3298" s="418"/>
    </row>
    <row r="3299" ht="16.5">
      <c r="C3299" s="418"/>
    </row>
    <row r="3300" ht="16.5">
      <c r="C3300" s="418"/>
    </row>
    <row r="3301" ht="16.5">
      <c r="C3301" s="418"/>
    </row>
    <row r="3302" ht="16.5">
      <c r="C3302" s="418"/>
    </row>
    <row r="3303" ht="16.5">
      <c r="C3303" s="418"/>
    </row>
    <row r="3304" ht="16.5">
      <c r="C3304" s="418"/>
    </row>
    <row r="3305" ht="16.5">
      <c r="C3305" s="418"/>
    </row>
    <row r="3306" ht="16.5">
      <c r="C3306" s="418"/>
    </row>
    <row r="3307" ht="16.5">
      <c r="C3307" s="418"/>
    </row>
    <row r="3308" ht="16.5">
      <c r="C3308" s="418"/>
    </row>
    <row r="3309" ht="16.5">
      <c r="C3309" s="418"/>
    </row>
    <row r="3310" ht="16.5">
      <c r="C3310" s="418"/>
    </row>
    <row r="3311" ht="16.5">
      <c r="C3311" s="418"/>
    </row>
    <row r="3312" ht="16.5">
      <c r="C3312" s="418"/>
    </row>
    <row r="3313" ht="16.5">
      <c r="C3313" s="418"/>
    </row>
    <row r="3314" ht="16.5">
      <c r="C3314" s="418"/>
    </row>
    <row r="3315" ht="16.5">
      <c r="C3315" s="418"/>
    </row>
    <row r="3316" ht="16.5">
      <c r="C3316" s="418"/>
    </row>
    <row r="3317" ht="16.5">
      <c r="C3317" s="418"/>
    </row>
    <row r="3318" ht="16.5">
      <c r="C3318" s="418"/>
    </row>
    <row r="3319" ht="16.5">
      <c r="C3319" s="418"/>
    </row>
    <row r="3320" ht="16.5">
      <c r="C3320" s="418"/>
    </row>
    <row r="3321" ht="16.5">
      <c r="C3321" s="418"/>
    </row>
    <row r="3322" ht="16.5">
      <c r="C3322" s="418"/>
    </row>
    <row r="3323" ht="16.5">
      <c r="C3323" s="418"/>
    </row>
    <row r="3324" ht="16.5">
      <c r="C3324" s="418"/>
    </row>
    <row r="3325" ht="16.5">
      <c r="C3325" s="418"/>
    </row>
    <row r="3326" ht="16.5">
      <c r="C3326" s="418"/>
    </row>
    <row r="3327" ht="16.5">
      <c r="C3327" s="418"/>
    </row>
    <row r="3328" ht="16.5">
      <c r="C3328" s="418"/>
    </row>
    <row r="3329" ht="16.5">
      <c r="C3329" s="418"/>
    </row>
    <row r="3330" ht="16.5">
      <c r="C3330" s="418"/>
    </row>
    <row r="3331" ht="16.5">
      <c r="C3331" s="418"/>
    </row>
    <row r="3332" ht="16.5">
      <c r="C3332" s="418"/>
    </row>
    <row r="3333" ht="16.5">
      <c r="C3333" s="418"/>
    </row>
    <row r="3334" ht="16.5">
      <c r="C3334" s="418"/>
    </row>
    <row r="3335" ht="16.5">
      <c r="C3335" s="418"/>
    </row>
    <row r="3336" ht="16.5">
      <c r="C3336" s="418"/>
    </row>
    <row r="3337" ht="16.5">
      <c r="C3337" s="418"/>
    </row>
    <row r="3338" ht="16.5">
      <c r="C3338" s="418"/>
    </row>
    <row r="3339" ht="16.5">
      <c r="C3339" s="418"/>
    </row>
    <row r="3340" ht="16.5">
      <c r="C3340" s="418"/>
    </row>
    <row r="3341" ht="16.5">
      <c r="C3341" s="418"/>
    </row>
    <row r="3342" ht="16.5">
      <c r="C3342" s="418"/>
    </row>
    <row r="3343" ht="16.5">
      <c r="C3343" s="418"/>
    </row>
    <row r="3344" ht="16.5">
      <c r="C3344" s="418"/>
    </row>
    <row r="3345" ht="16.5">
      <c r="C3345" s="418"/>
    </row>
    <row r="3346" ht="16.5">
      <c r="C3346" s="418"/>
    </row>
    <row r="3347" ht="16.5">
      <c r="C3347" s="418"/>
    </row>
    <row r="3348" ht="16.5">
      <c r="C3348" s="418"/>
    </row>
    <row r="3349" ht="16.5">
      <c r="C3349" s="418"/>
    </row>
    <row r="3350" ht="16.5">
      <c r="C3350" s="418"/>
    </row>
    <row r="3351" ht="16.5">
      <c r="C3351" s="418"/>
    </row>
    <row r="3352" ht="16.5">
      <c r="C3352" s="418"/>
    </row>
    <row r="3353" ht="16.5">
      <c r="C3353" s="418"/>
    </row>
    <row r="3354" ht="16.5">
      <c r="C3354" s="418"/>
    </row>
    <row r="3355" ht="16.5">
      <c r="C3355" s="418"/>
    </row>
    <row r="3356" ht="16.5">
      <c r="C3356" s="418"/>
    </row>
    <row r="3357" ht="16.5">
      <c r="C3357" s="418"/>
    </row>
    <row r="3358" ht="16.5">
      <c r="C3358" s="418"/>
    </row>
    <row r="3359" ht="16.5">
      <c r="C3359" s="418"/>
    </row>
    <row r="3360" ht="16.5">
      <c r="C3360" s="418"/>
    </row>
    <row r="3361" ht="16.5">
      <c r="C3361" s="418"/>
    </row>
    <row r="3362" ht="16.5">
      <c r="C3362" s="418"/>
    </row>
    <row r="3363" ht="16.5">
      <c r="C3363" s="418"/>
    </row>
    <row r="3364" ht="16.5">
      <c r="C3364" s="418"/>
    </row>
    <row r="3365" ht="16.5">
      <c r="C3365" s="418"/>
    </row>
    <row r="3366" ht="16.5">
      <c r="C3366" s="418"/>
    </row>
    <row r="3367" ht="16.5">
      <c r="C3367" s="418"/>
    </row>
    <row r="3368" ht="16.5">
      <c r="C3368" s="418"/>
    </row>
    <row r="3369" ht="16.5">
      <c r="C3369" s="418"/>
    </row>
    <row r="3370" ht="16.5">
      <c r="C3370" s="418"/>
    </row>
    <row r="3371" ht="16.5">
      <c r="C3371" s="418"/>
    </row>
    <row r="3372" ht="16.5">
      <c r="C3372" s="418"/>
    </row>
    <row r="3373" ht="16.5">
      <c r="C3373" s="418"/>
    </row>
    <row r="3374" ht="16.5">
      <c r="C3374" s="418"/>
    </row>
    <row r="3375" ht="16.5">
      <c r="C3375" s="418"/>
    </row>
    <row r="3376" ht="16.5">
      <c r="C3376" s="418"/>
    </row>
    <row r="3377" ht="16.5">
      <c r="C3377" s="418"/>
    </row>
    <row r="3378" ht="16.5">
      <c r="C3378" s="418"/>
    </row>
    <row r="3379" ht="16.5">
      <c r="C3379" s="418"/>
    </row>
    <row r="3380" ht="16.5">
      <c r="C3380" s="418"/>
    </row>
    <row r="3381" ht="16.5">
      <c r="C3381" s="418"/>
    </row>
    <row r="3382" ht="16.5">
      <c r="C3382" s="418"/>
    </row>
    <row r="3383" ht="16.5">
      <c r="C3383" s="418"/>
    </row>
    <row r="3384" ht="16.5">
      <c r="C3384" s="418"/>
    </row>
    <row r="3385" ht="16.5">
      <c r="C3385" s="418"/>
    </row>
    <row r="3386" ht="16.5">
      <c r="C3386" s="418"/>
    </row>
    <row r="3387" ht="16.5">
      <c r="C3387" s="418"/>
    </row>
    <row r="3388" ht="16.5">
      <c r="C3388" s="418"/>
    </row>
    <row r="3389" ht="16.5">
      <c r="C3389" s="418"/>
    </row>
    <row r="3390" ht="16.5">
      <c r="C3390" s="418"/>
    </row>
    <row r="3391" ht="16.5">
      <c r="C3391" s="418"/>
    </row>
    <row r="3392" ht="16.5">
      <c r="C3392" s="418"/>
    </row>
    <row r="3393" ht="16.5">
      <c r="C3393" s="418"/>
    </row>
    <row r="3394" ht="16.5">
      <c r="C3394" s="418"/>
    </row>
    <row r="3395" ht="16.5">
      <c r="C3395" s="418"/>
    </row>
    <row r="3396" ht="16.5">
      <c r="C3396" s="418"/>
    </row>
    <row r="3397" ht="16.5">
      <c r="C3397" s="418"/>
    </row>
    <row r="3398" ht="16.5">
      <c r="C3398" s="418"/>
    </row>
    <row r="3399" ht="16.5">
      <c r="C3399" s="418"/>
    </row>
    <row r="3400" ht="16.5">
      <c r="C3400" s="418"/>
    </row>
    <row r="3401" ht="16.5">
      <c r="C3401" s="418"/>
    </row>
    <row r="3402" ht="16.5">
      <c r="C3402" s="418"/>
    </row>
    <row r="3403" ht="16.5">
      <c r="C3403" s="418"/>
    </row>
    <row r="3404" ht="16.5">
      <c r="C3404" s="418"/>
    </row>
  </sheetData>
  <sheetProtection/>
  <mergeCells count="12">
    <mergeCell ref="C5:H5"/>
    <mergeCell ref="C7:H7"/>
    <mergeCell ref="C9:H9"/>
    <mergeCell ref="C47:C48"/>
    <mergeCell ref="D10:H11"/>
    <mergeCell ref="D47:H48"/>
    <mergeCell ref="C131:C132"/>
    <mergeCell ref="D126:D127"/>
    <mergeCell ref="C126:C127"/>
    <mergeCell ref="D96:D97"/>
    <mergeCell ref="C96:C97"/>
    <mergeCell ref="C119:C120"/>
  </mergeCells>
  <printOptions/>
  <pageMargins left="0.208661417" right="0.25" top="0.498031496" bottom="0.125" header="0.31496062992126" footer="0.06496063"/>
  <pageSetup fitToHeight="0" fitToWidth="1" horizontalDpi="600" verticalDpi="600" orientation="portrait" paperSize="9" scale="69" r:id="rId1"/>
  <rowBreaks count="2" manualBreakCount="2">
    <brk id="44" min="1" max="8" man="1"/>
    <brk id="93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C2:R165"/>
  <sheetViews>
    <sheetView view="pageBreakPreview" zoomScale="115" zoomScaleSheetLayoutView="115" zoomScalePageLayoutView="0" workbookViewId="0" topLeftCell="A115">
      <selection activeCell="G111" sqref="G111"/>
    </sheetView>
  </sheetViews>
  <sheetFormatPr defaultColWidth="9.140625" defaultRowHeight="12.75"/>
  <cols>
    <col min="2" max="2" width="5.00390625" style="0" customWidth="1"/>
    <col min="3" max="5" width="10.7109375" style="0" customWidth="1"/>
    <col min="6" max="6" width="14.8515625" style="0" customWidth="1"/>
    <col min="7" max="7" width="14.421875" style="0" customWidth="1"/>
    <col min="11" max="11" width="30.421875" style="0" customWidth="1"/>
    <col min="12" max="12" width="1.8515625" style="0" customWidth="1"/>
  </cols>
  <sheetData>
    <row r="2" spans="3:11" ht="28.5" customHeight="1">
      <c r="C2" s="526" t="s">
        <v>254</v>
      </c>
      <c r="D2" s="526" t="s">
        <v>308</v>
      </c>
      <c r="E2" s="526"/>
      <c r="F2" s="526"/>
      <c r="G2" s="526"/>
      <c r="H2" s="526" t="s">
        <v>310</v>
      </c>
      <c r="I2" s="526"/>
      <c r="J2" s="526"/>
      <c r="K2" s="526"/>
    </row>
    <row r="3" spans="3:11" ht="22.5" customHeight="1">
      <c r="C3" s="526" t="s">
        <v>309</v>
      </c>
      <c r="D3" s="526"/>
      <c r="E3" s="526"/>
      <c r="F3" s="526"/>
      <c r="G3" s="526"/>
      <c r="H3" s="526" t="s">
        <v>311</v>
      </c>
      <c r="I3" s="526"/>
      <c r="J3" s="526"/>
      <c r="K3" s="526"/>
    </row>
    <row r="4" spans="3:11" ht="15.75">
      <c r="C4" s="532"/>
      <c r="D4" s="532"/>
      <c r="E4" s="526"/>
      <c r="F4" s="526"/>
      <c r="G4" s="526"/>
      <c r="H4" s="526"/>
      <c r="I4" s="526"/>
      <c r="J4" s="526"/>
      <c r="K4" s="526"/>
    </row>
    <row r="5" spans="3:11" ht="23.25" customHeight="1" thickBot="1">
      <c r="C5" s="745" t="s">
        <v>255</v>
      </c>
      <c r="D5" s="745"/>
      <c r="E5" s="745"/>
      <c r="F5" s="745"/>
      <c r="G5" s="745"/>
      <c r="H5" s="745"/>
      <c r="I5" s="745"/>
      <c r="J5" s="745"/>
      <c r="K5" s="745"/>
    </row>
    <row r="6" spans="3:11" ht="26.25" customHeight="1" thickBot="1" thickTop="1">
      <c r="C6" s="746" t="s">
        <v>4</v>
      </c>
      <c r="D6" s="747"/>
      <c r="E6" s="747"/>
      <c r="F6" s="519" t="s">
        <v>2</v>
      </c>
      <c r="G6" s="519" t="s">
        <v>3</v>
      </c>
      <c r="H6" s="747" t="s">
        <v>170</v>
      </c>
      <c r="I6" s="747"/>
      <c r="J6" s="747"/>
      <c r="K6" s="748"/>
    </row>
    <row r="7" spans="3:11" ht="27.75" customHeight="1" thickTop="1">
      <c r="C7" s="508"/>
      <c r="D7" s="513"/>
      <c r="E7" s="513"/>
      <c r="F7" s="513"/>
      <c r="G7" s="513"/>
      <c r="H7" s="749" t="s">
        <v>256</v>
      </c>
      <c r="I7" s="750"/>
      <c r="J7" s="750"/>
      <c r="K7" s="751"/>
    </row>
    <row r="8" spans="3:11" ht="19.5" customHeight="1">
      <c r="C8" s="509"/>
      <c r="D8" s="514"/>
      <c r="E8" s="514"/>
      <c r="F8" s="514"/>
      <c r="G8" s="514"/>
      <c r="H8" s="772" t="s">
        <v>257</v>
      </c>
      <c r="I8" s="773"/>
      <c r="J8" s="773"/>
      <c r="K8" s="774"/>
    </row>
    <row r="9" spans="3:11" ht="19.5" customHeight="1">
      <c r="C9" s="509"/>
      <c r="D9" s="514"/>
      <c r="E9" s="514"/>
      <c r="F9" s="514"/>
      <c r="G9" s="514"/>
      <c r="H9" s="497">
        <v>1.01</v>
      </c>
      <c r="I9" s="759" t="s">
        <v>279</v>
      </c>
      <c r="J9" s="759"/>
      <c r="K9" s="760"/>
    </row>
    <row r="10" spans="3:11" ht="19.5" customHeight="1">
      <c r="C10" s="524">
        <v>1</v>
      </c>
      <c r="D10" s="525">
        <v>1</v>
      </c>
      <c r="E10" s="525">
        <v>1</v>
      </c>
      <c r="F10" s="520">
        <v>390</v>
      </c>
      <c r="G10" s="514"/>
      <c r="H10" s="495"/>
      <c r="I10" s="757" t="s">
        <v>277</v>
      </c>
      <c r="J10" s="757"/>
      <c r="K10" s="758"/>
    </row>
    <row r="11" spans="3:11" ht="19.5" customHeight="1" thickBot="1">
      <c r="C11" s="510"/>
      <c r="D11" s="515"/>
      <c r="E11" s="515"/>
      <c r="F11" s="521">
        <v>0.6</v>
      </c>
      <c r="G11" s="498">
        <f>C10*D10*E10*F10*F11</f>
        <v>234</v>
      </c>
      <c r="H11" s="495"/>
      <c r="I11" s="757" t="s">
        <v>278</v>
      </c>
      <c r="J11" s="757"/>
      <c r="K11" s="758"/>
    </row>
    <row r="12" spans="3:11" ht="19.5" customHeight="1" thickBot="1" thickTop="1">
      <c r="C12" s="509"/>
      <c r="D12" s="514"/>
      <c r="E12" s="514"/>
      <c r="F12" s="514"/>
      <c r="G12" s="499">
        <f>G11</f>
        <v>234</v>
      </c>
      <c r="H12" s="752" t="s">
        <v>258</v>
      </c>
      <c r="I12" s="753"/>
      <c r="J12" s="753"/>
      <c r="K12" s="754"/>
    </row>
    <row r="13" spans="3:11" ht="19.5" customHeight="1" thickTop="1">
      <c r="C13" s="509"/>
      <c r="D13" s="514"/>
      <c r="E13" s="514"/>
      <c r="F13" s="514"/>
      <c r="G13" s="514"/>
      <c r="H13" s="497">
        <v>1.02</v>
      </c>
      <c r="I13" s="497" t="s">
        <v>280</v>
      </c>
      <c r="J13" s="497"/>
      <c r="K13" s="496"/>
    </row>
    <row r="14" spans="3:11" ht="19.5" customHeight="1">
      <c r="C14" s="524">
        <v>1</v>
      </c>
      <c r="D14" s="525">
        <v>1</v>
      </c>
      <c r="E14" s="525">
        <v>1</v>
      </c>
      <c r="F14" s="522">
        <v>390</v>
      </c>
      <c r="G14" s="514"/>
      <c r="H14" s="495"/>
      <c r="I14" s="757" t="s">
        <v>277</v>
      </c>
      <c r="J14" s="757"/>
      <c r="K14" s="758"/>
    </row>
    <row r="15" spans="3:11" ht="19.5" customHeight="1">
      <c r="C15" s="509"/>
      <c r="D15" s="514"/>
      <c r="E15" s="514"/>
      <c r="F15" s="522">
        <v>0.8</v>
      </c>
      <c r="G15" s="514"/>
      <c r="H15" s="495"/>
      <c r="I15" s="757" t="s">
        <v>282</v>
      </c>
      <c r="J15" s="757"/>
      <c r="K15" s="758"/>
    </row>
    <row r="16" spans="3:11" ht="19.5" customHeight="1" thickBot="1">
      <c r="C16" s="510"/>
      <c r="D16" s="515"/>
      <c r="E16" s="515"/>
      <c r="F16" s="523">
        <v>1</v>
      </c>
      <c r="G16" s="500">
        <f>C14*D14*E14*F14*F15*F16</f>
        <v>312</v>
      </c>
      <c r="H16" s="495"/>
      <c r="I16" s="757" t="s">
        <v>281</v>
      </c>
      <c r="J16" s="757"/>
      <c r="K16" s="758"/>
    </row>
    <row r="17" spans="3:11" ht="19.5" customHeight="1" thickBot="1" thickTop="1">
      <c r="C17" s="509"/>
      <c r="D17" s="514"/>
      <c r="E17" s="514"/>
      <c r="F17" s="514"/>
      <c r="G17" s="501">
        <f>G16</f>
        <v>312</v>
      </c>
      <c r="H17" s="755" t="s">
        <v>259</v>
      </c>
      <c r="I17" s="752"/>
      <c r="J17" s="752"/>
      <c r="K17" s="756"/>
    </row>
    <row r="18" spans="3:11" ht="19.5" customHeight="1" thickTop="1">
      <c r="C18" s="509"/>
      <c r="D18" s="514"/>
      <c r="E18" s="514"/>
      <c r="F18" s="514"/>
      <c r="G18" s="514"/>
      <c r="H18" s="497">
        <v>1.03</v>
      </c>
      <c r="I18" s="497" t="s">
        <v>286</v>
      </c>
      <c r="J18" s="495"/>
      <c r="K18" s="496"/>
    </row>
    <row r="19" spans="3:11" ht="19.5" customHeight="1">
      <c r="C19" s="524">
        <v>1</v>
      </c>
      <c r="D19" s="525">
        <v>1</v>
      </c>
      <c r="E19" s="525">
        <v>36</v>
      </c>
      <c r="F19" s="522">
        <v>2</v>
      </c>
      <c r="G19" s="514"/>
      <c r="H19" s="528"/>
      <c r="I19" s="528" t="s">
        <v>283</v>
      </c>
      <c r="J19" s="529"/>
      <c r="K19" s="530"/>
    </row>
    <row r="20" spans="3:11" ht="19.5" customHeight="1">
      <c r="C20" s="509"/>
      <c r="D20" s="514"/>
      <c r="E20" s="514"/>
      <c r="F20" s="522">
        <v>2</v>
      </c>
      <c r="G20" s="514"/>
      <c r="H20" s="528"/>
      <c r="I20" s="528" t="s">
        <v>284</v>
      </c>
      <c r="J20" s="529"/>
      <c r="K20" s="530"/>
    </row>
    <row r="21" spans="3:14" ht="19.5" customHeight="1" thickBot="1">
      <c r="C21" s="509"/>
      <c r="D21" s="514"/>
      <c r="E21" s="514"/>
      <c r="F21" s="522">
        <v>1.5</v>
      </c>
      <c r="G21" s="500">
        <f>C19*D19*E19*F19*F20*F21</f>
        <v>216</v>
      </c>
      <c r="H21" s="528"/>
      <c r="I21" s="528" t="s">
        <v>285</v>
      </c>
      <c r="J21" s="529"/>
      <c r="K21" s="530"/>
      <c r="N21">
        <f>36*1.5</f>
        <v>54</v>
      </c>
    </row>
    <row r="22" spans="3:11" ht="19.5" customHeight="1" thickTop="1">
      <c r="C22" s="509"/>
      <c r="D22" s="514"/>
      <c r="E22" s="514"/>
      <c r="F22" s="514"/>
      <c r="G22" s="514"/>
      <c r="H22" s="497"/>
      <c r="I22" s="527" t="s">
        <v>287</v>
      </c>
      <c r="J22" s="497"/>
      <c r="K22" s="496"/>
    </row>
    <row r="23" spans="3:11" ht="19.5" customHeight="1">
      <c r="C23" s="524">
        <v>-1</v>
      </c>
      <c r="D23" s="525">
        <v>1</v>
      </c>
      <c r="E23" s="525">
        <v>1</v>
      </c>
      <c r="F23" s="522">
        <v>72</v>
      </c>
      <c r="G23" s="514"/>
      <c r="H23" s="495"/>
      <c r="I23" s="757" t="s">
        <v>288</v>
      </c>
      <c r="J23" s="757"/>
      <c r="K23" s="758"/>
    </row>
    <row r="24" spans="3:11" ht="19.5" customHeight="1">
      <c r="C24" s="509"/>
      <c r="D24" s="514"/>
      <c r="E24" s="514"/>
      <c r="F24" s="522">
        <v>0.8</v>
      </c>
      <c r="G24" s="514"/>
      <c r="H24" s="495"/>
      <c r="I24" s="757" t="s">
        <v>291</v>
      </c>
      <c r="J24" s="757"/>
      <c r="K24" s="758"/>
    </row>
    <row r="25" spans="3:11" ht="19.5" customHeight="1" thickBot="1">
      <c r="C25" s="510"/>
      <c r="D25" s="515"/>
      <c r="E25" s="515"/>
      <c r="F25" s="523">
        <v>1</v>
      </c>
      <c r="G25" s="500">
        <f>C23*D23*E23*F23*F24*F25</f>
        <v>-57.6</v>
      </c>
      <c r="H25" s="495"/>
      <c r="I25" s="757" t="s">
        <v>290</v>
      </c>
      <c r="J25" s="757"/>
      <c r="K25" s="758"/>
    </row>
    <row r="26" spans="3:11" ht="19.5" customHeight="1" thickBot="1" thickTop="1">
      <c r="C26" s="509"/>
      <c r="D26" s="514"/>
      <c r="E26" s="514"/>
      <c r="F26" s="514"/>
      <c r="G26" s="502">
        <f>G21+G25</f>
        <v>158.4</v>
      </c>
      <c r="H26" s="752" t="s">
        <v>260</v>
      </c>
      <c r="I26" s="753"/>
      <c r="J26" s="753"/>
      <c r="K26" s="754"/>
    </row>
    <row r="27" spans="3:11" ht="19.5" customHeight="1" thickTop="1">
      <c r="C27" s="509"/>
      <c r="D27" s="514"/>
      <c r="E27" s="514"/>
      <c r="F27" s="514"/>
      <c r="G27" s="514"/>
      <c r="H27" s="497">
        <v>1.04</v>
      </c>
      <c r="I27" s="497" t="s">
        <v>292</v>
      </c>
      <c r="J27" s="495"/>
      <c r="K27" s="496"/>
    </row>
    <row r="28" spans="3:11" ht="19.5" customHeight="1">
      <c r="C28" s="509"/>
      <c r="D28" s="514"/>
      <c r="E28" s="514"/>
      <c r="F28" s="514"/>
      <c r="G28" s="514"/>
      <c r="H28" s="497"/>
      <c r="I28" s="759" t="s">
        <v>293</v>
      </c>
      <c r="J28" s="759"/>
      <c r="K28" s="760"/>
    </row>
    <row r="29" spans="3:11" ht="19.5" customHeight="1">
      <c r="C29" s="524">
        <v>1</v>
      </c>
      <c r="D29" s="525">
        <v>1</v>
      </c>
      <c r="E29" s="525">
        <v>1</v>
      </c>
      <c r="F29" s="522">
        <v>318</v>
      </c>
      <c r="G29" s="514"/>
      <c r="H29" s="528"/>
      <c r="I29" s="528" t="s">
        <v>294</v>
      </c>
      <c r="J29" s="529"/>
      <c r="K29" s="530"/>
    </row>
    <row r="30" spans="3:11" ht="19.5" customHeight="1">
      <c r="C30" s="509"/>
      <c r="D30" s="514"/>
      <c r="E30" s="514"/>
      <c r="F30" s="522">
        <v>0.3</v>
      </c>
      <c r="G30" s="514"/>
      <c r="H30" s="528"/>
      <c r="I30" s="528" t="s">
        <v>261</v>
      </c>
      <c r="J30" s="529"/>
      <c r="K30" s="530"/>
    </row>
    <row r="31" spans="3:11" ht="19.5" customHeight="1" thickBot="1">
      <c r="C31" s="509"/>
      <c r="D31" s="514"/>
      <c r="E31" s="514"/>
      <c r="F31" s="522">
        <v>1</v>
      </c>
      <c r="G31" s="500">
        <f>C29*D29*E29*F29*F30*F31</f>
        <v>95.39999999999999</v>
      </c>
      <c r="H31" s="528"/>
      <c r="I31" s="528" t="s">
        <v>281</v>
      </c>
      <c r="J31" s="529"/>
      <c r="K31" s="530"/>
    </row>
    <row r="32" spans="3:11" ht="19.5" customHeight="1" thickTop="1">
      <c r="C32" s="509"/>
      <c r="D32" s="514"/>
      <c r="E32" s="514"/>
      <c r="F32" s="514"/>
      <c r="G32" s="514"/>
      <c r="H32" s="497"/>
      <c r="I32" s="759" t="s">
        <v>295</v>
      </c>
      <c r="J32" s="759"/>
      <c r="K32" s="760"/>
    </row>
    <row r="33" spans="3:11" ht="19.5" customHeight="1">
      <c r="C33" s="524">
        <v>1</v>
      </c>
      <c r="D33" s="525">
        <v>1</v>
      </c>
      <c r="E33" s="525">
        <v>36</v>
      </c>
      <c r="F33" s="522">
        <v>2</v>
      </c>
      <c r="G33" s="514"/>
      <c r="H33" s="528"/>
      <c r="I33" s="528" t="s">
        <v>283</v>
      </c>
      <c r="J33" s="529"/>
      <c r="K33" s="530"/>
    </row>
    <row r="34" spans="3:11" ht="19.5" customHeight="1">
      <c r="C34" s="509"/>
      <c r="D34" s="514"/>
      <c r="E34" s="514"/>
      <c r="F34" s="522">
        <v>2</v>
      </c>
      <c r="G34" s="514"/>
      <c r="H34" s="528"/>
      <c r="I34" s="528" t="s">
        <v>284</v>
      </c>
      <c r="J34" s="529"/>
      <c r="K34" s="530"/>
    </row>
    <row r="35" spans="3:11" ht="19.5" customHeight="1" thickBot="1">
      <c r="C35" s="510"/>
      <c r="D35" s="515"/>
      <c r="E35" s="515"/>
      <c r="F35" s="523">
        <v>1.5</v>
      </c>
      <c r="G35" s="500">
        <f>C33*D33*E33*F33*F34*F35</f>
        <v>216</v>
      </c>
      <c r="H35" s="528"/>
      <c r="I35" s="528" t="s">
        <v>285</v>
      </c>
      <c r="J35" s="529"/>
      <c r="K35" s="530"/>
    </row>
    <row r="36" spans="3:11" ht="19.5" customHeight="1" thickTop="1">
      <c r="C36" s="509"/>
      <c r="D36" s="514"/>
      <c r="E36" s="514"/>
      <c r="F36" s="522"/>
      <c r="G36" s="531"/>
      <c r="H36" s="528"/>
      <c r="I36" s="533" t="s">
        <v>287</v>
      </c>
      <c r="J36" s="533"/>
      <c r="K36" s="534"/>
    </row>
    <row r="37" spans="3:11" ht="19.5" customHeight="1" thickBot="1">
      <c r="C37" s="509"/>
      <c r="D37" s="514"/>
      <c r="E37" s="514"/>
      <c r="F37" s="522"/>
      <c r="G37" s="500">
        <v>-43.74</v>
      </c>
      <c r="H37" s="528"/>
      <c r="I37" s="761" t="s">
        <v>296</v>
      </c>
      <c r="J37" s="761"/>
      <c r="K37" s="762"/>
    </row>
    <row r="38" spans="3:11" ht="19.5" customHeight="1" thickTop="1">
      <c r="C38" s="509"/>
      <c r="D38" s="514"/>
      <c r="E38" s="514"/>
      <c r="F38" s="514"/>
      <c r="G38" s="516">
        <f>G37+G35+G31</f>
        <v>267.65999999999997</v>
      </c>
      <c r="H38" s="752" t="s">
        <v>297</v>
      </c>
      <c r="I38" s="753"/>
      <c r="J38" s="753"/>
      <c r="K38" s="754"/>
    </row>
    <row r="39" spans="3:11" ht="19.5" customHeight="1">
      <c r="C39" s="509"/>
      <c r="D39" s="514"/>
      <c r="E39" s="514"/>
      <c r="F39" s="514"/>
      <c r="G39" s="514"/>
      <c r="H39" s="497">
        <v>1.05</v>
      </c>
      <c r="I39" s="497" t="s">
        <v>298</v>
      </c>
      <c r="J39" s="495"/>
      <c r="K39" s="496"/>
    </row>
    <row r="40" spans="3:11" ht="19.5" customHeight="1" thickBot="1">
      <c r="C40" s="510">
        <v>1</v>
      </c>
      <c r="D40" s="515">
        <v>1</v>
      </c>
      <c r="E40" s="515">
        <v>1</v>
      </c>
      <c r="F40" s="515">
        <v>78</v>
      </c>
      <c r="G40" s="500">
        <f>(G12*0.2)+G17+G26</f>
        <v>517.2</v>
      </c>
      <c r="H40" s="526"/>
      <c r="I40" s="763" t="s">
        <v>299</v>
      </c>
      <c r="J40" s="763"/>
      <c r="K40" s="758"/>
    </row>
    <row r="41" spans="3:11" ht="19.5" customHeight="1" thickBot="1" thickTop="1">
      <c r="C41" s="509"/>
      <c r="D41" s="514"/>
      <c r="E41" s="514"/>
      <c r="F41" s="514"/>
      <c r="G41" s="502">
        <f>G40</f>
        <v>517.2</v>
      </c>
      <c r="H41" s="752" t="s">
        <v>300</v>
      </c>
      <c r="I41" s="753"/>
      <c r="J41" s="753"/>
      <c r="K41" s="754"/>
    </row>
    <row r="42" spans="3:11" ht="19.5" customHeight="1" thickTop="1">
      <c r="C42" s="509"/>
      <c r="D42" s="514"/>
      <c r="E42" s="514"/>
      <c r="F42" s="514"/>
      <c r="G42" s="535"/>
      <c r="H42" s="536"/>
      <c r="I42" s="536" t="s">
        <v>262</v>
      </c>
      <c r="J42" s="526"/>
      <c r="K42" s="504"/>
    </row>
    <row r="43" spans="3:11" ht="19.5" customHeight="1">
      <c r="C43" s="509"/>
      <c r="D43" s="514"/>
      <c r="E43" s="514"/>
      <c r="F43" s="514"/>
      <c r="G43" s="537"/>
      <c r="H43" s="536">
        <v>2.01</v>
      </c>
      <c r="I43" s="536" t="s">
        <v>301</v>
      </c>
      <c r="J43" s="526"/>
      <c r="K43" s="496"/>
    </row>
    <row r="44" spans="3:11" ht="19.5" customHeight="1">
      <c r="C44" s="524"/>
      <c r="D44" s="525"/>
      <c r="E44" s="525"/>
      <c r="F44" s="514"/>
      <c r="G44" s="514"/>
      <c r="H44" s="538" t="s">
        <v>302</v>
      </c>
      <c r="I44" s="497" t="s">
        <v>303</v>
      </c>
      <c r="J44" s="495"/>
      <c r="K44" s="496"/>
    </row>
    <row r="45" spans="3:11" ht="19.5" customHeight="1">
      <c r="C45" s="524">
        <v>1</v>
      </c>
      <c r="D45" s="525">
        <v>1</v>
      </c>
      <c r="E45" s="525">
        <v>1</v>
      </c>
      <c r="F45" s="522">
        <v>318</v>
      </c>
      <c r="G45" s="514"/>
      <c r="H45" s="528"/>
      <c r="I45" s="528" t="s">
        <v>294</v>
      </c>
      <c r="J45" s="529"/>
      <c r="K45" s="530"/>
    </row>
    <row r="46" spans="3:11" ht="19.5" customHeight="1" thickBot="1">
      <c r="C46" s="539"/>
      <c r="D46" s="540"/>
      <c r="E46" s="540"/>
      <c r="F46" s="523">
        <v>0.5</v>
      </c>
      <c r="G46" s="498">
        <f>C45*D45*E45*F45*F46</f>
        <v>159</v>
      </c>
      <c r="H46" s="528"/>
      <c r="I46" s="528" t="s">
        <v>304</v>
      </c>
      <c r="J46" s="529"/>
      <c r="K46" s="530"/>
    </row>
    <row r="47" spans="3:11" ht="19.5" customHeight="1" thickBot="1" thickTop="1">
      <c r="C47" s="524"/>
      <c r="D47" s="525"/>
      <c r="E47" s="525"/>
      <c r="F47" s="514"/>
      <c r="G47" s="499">
        <f>G46</f>
        <v>159</v>
      </c>
      <c r="H47" s="752" t="s">
        <v>263</v>
      </c>
      <c r="I47" s="753"/>
      <c r="J47" s="753"/>
      <c r="K47" s="754"/>
    </row>
    <row r="48" spans="3:11" ht="19.5" customHeight="1" thickTop="1">
      <c r="C48" s="524"/>
      <c r="D48" s="525"/>
      <c r="E48" s="525"/>
      <c r="F48" s="514"/>
      <c r="G48" s="514"/>
      <c r="H48" s="538" t="s">
        <v>302</v>
      </c>
      <c r="I48" s="497" t="s">
        <v>305</v>
      </c>
      <c r="J48" s="495"/>
      <c r="K48" s="496"/>
    </row>
    <row r="49" spans="3:11" ht="19.5" customHeight="1">
      <c r="C49" s="524">
        <v>1</v>
      </c>
      <c r="D49" s="525">
        <v>1</v>
      </c>
      <c r="E49" s="525">
        <v>36</v>
      </c>
      <c r="F49" s="522">
        <v>1.5</v>
      </c>
      <c r="G49" s="514"/>
      <c r="H49" s="528"/>
      <c r="I49" s="528" t="s">
        <v>306</v>
      </c>
      <c r="J49" s="529"/>
      <c r="K49" s="530"/>
    </row>
    <row r="50" spans="3:11" ht="19.5" customHeight="1" thickBot="1">
      <c r="C50" s="510"/>
      <c r="D50" s="515"/>
      <c r="E50" s="515"/>
      <c r="F50" s="523">
        <v>1.5</v>
      </c>
      <c r="G50" s="498">
        <f>C49*D49*E49*F49*F50</f>
        <v>81</v>
      </c>
      <c r="H50" s="528"/>
      <c r="I50" s="528" t="s">
        <v>307</v>
      </c>
      <c r="J50" s="529"/>
      <c r="K50" s="530"/>
    </row>
    <row r="51" spans="3:11" ht="19.5" customHeight="1" thickBot="1" thickTop="1">
      <c r="C51" s="509"/>
      <c r="D51" s="514"/>
      <c r="E51" s="514"/>
      <c r="F51" s="514"/>
      <c r="G51" s="499">
        <f>G50</f>
        <v>81</v>
      </c>
      <c r="H51" s="752" t="s">
        <v>263</v>
      </c>
      <c r="I51" s="753"/>
      <c r="J51" s="753"/>
      <c r="K51" s="754"/>
    </row>
    <row r="52" spans="3:11" ht="19.5" customHeight="1" thickTop="1">
      <c r="C52" s="509"/>
      <c r="D52" s="514"/>
      <c r="E52" s="514"/>
      <c r="F52" s="514"/>
      <c r="G52" s="514"/>
      <c r="H52" s="497">
        <v>2.02</v>
      </c>
      <c r="I52" s="497" t="s">
        <v>312</v>
      </c>
      <c r="J52" s="495"/>
      <c r="K52" s="496"/>
    </row>
    <row r="53" spans="3:11" ht="19.5" customHeight="1">
      <c r="C53" s="509"/>
      <c r="D53" s="514"/>
      <c r="E53" s="514"/>
      <c r="F53" s="514"/>
      <c r="G53" s="514"/>
      <c r="H53" s="538" t="s">
        <v>314</v>
      </c>
      <c r="I53" s="497" t="s">
        <v>313</v>
      </c>
      <c r="J53" s="495"/>
      <c r="K53" s="496"/>
    </row>
    <row r="54" spans="3:11" ht="19.5" customHeight="1">
      <c r="C54" s="524">
        <v>1</v>
      </c>
      <c r="D54" s="525">
        <v>1</v>
      </c>
      <c r="E54" s="525">
        <v>1</v>
      </c>
      <c r="F54" s="522">
        <v>390</v>
      </c>
      <c r="G54" s="514"/>
      <c r="H54" s="526"/>
      <c r="I54" s="503" t="s">
        <v>316</v>
      </c>
      <c r="J54" s="495"/>
      <c r="K54" s="496"/>
    </row>
    <row r="55" spans="3:11" ht="19.5" customHeight="1">
      <c r="C55" s="509"/>
      <c r="D55" s="514"/>
      <c r="E55" s="514"/>
      <c r="F55" s="522">
        <v>0.5</v>
      </c>
      <c r="G55" s="514"/>
      <c r="H55" s="526"/>
      <c r="I55" s="503" t="s">
        <v>315</v>
      </c>
      <c r="J55" s="495"/>
      <c r="K55" s="496"/>
    </row>
    <row r="56" spans="3:11" ht="19.5" customHeight="1" thickBot="1">
      <c r="C56" s="510"/>
      <c r="D56" s="515"/>
      <c r="E56" s="515"/>
      <c r="F56" s="523">
        <v>0.3</v>
      </c>
      <c r="G56" s="500">
        <f>C54*D54*E54*F54*F55*F56</f>
        <v>58.5</v>
      </c>
      <c r="H56" s="495"/>
      <c r="I56" s="495"/>
      <c r="J56" s="495"/>
      <c r="K56" s="496"/>
    </row>
    <row r="57" spans="3:11" ht="19.5" customHeight="1" thickBot="1" thickTop="1">
      <c r="C57" s="509"/>
      <c r="D57" s="514"/>
      <c r="E57" s="514"/>
      <c r="F57" s="514"/>
      <c r="G57" s="502">
        <f>G56</f>
        <v>58.5</v>
      </c>
      <c r="H57" s="752" t="s">
        <v>264</v>
      </c>
      <c r="I57" s="753"/>
      <c r="J57" s="753"/>
      <c r="K57" s="754"/>
    </row>
    <row r="58" spans="3:11" ht="19.5" customHeight="1" thickTop="1">
      <c r="C58" s="509"/>
      <c r="D58" s="514"/>
      <c r="E58" s="514"/>
      <c r="F58" s="514"/>
      <c r="G58" s="514"/>
      <c r="H58" s="538" t="s">
        <v>317</v>
      </c>
      <c r="I58" s="497" t="s">
        <v>322</v>
      </c>
      <c r="J58" s="495"/>
      <c r="K58" s="496"/>
    </row>
    <row r="59" spans="3:11" ht="19.5" customHeight="1">
      <c r="C59" s="509"/>
      <c r="D59" s="514"/>
      <c r="E59" s="514"/>
      <c r="F59" s="514"/>
      <c r="G59" s="514"/>
      <c r="H59" s="538"/>
      <c r="I59" s="759" t="s">
        <v>323</v>
      </c>
      <c r="J59" s="759"/>
      <c r="K59" s="760"/>
    </row>
    <row r="60" spans="3:11" ht="19.5" customHeight="1">
      <c r="C60" s="524">
        <v>1</v>
      </c>
      <c r="D60" s="525">
        <v>1</v>
      </c>
      <c r="E60" s="525">
        <v>36</v>
      </c>
      <c r="F60" s="522">
        <v>1.5</v>
      </c>
      <c r="G60" s="514"/>
      <c r="H60" s="526"/>
      <c r="I60" s="503" t="s">
        <v>318</v>
      </c>
      <c r="J60" s="495"/>
      <c r="K60" s="496"/>
    </row>
    <row r="61" spans="3:11" ht="19.5" customHeight="1">
      <c r="C61" s="509"/>
      <c r="D61" s="514"/>
      <c r="E61" s="514"/>
      <c r="F61" s="522">
        <v>1.5</v>
      </c>
      <c r="G61" s="514"/>
      <c r="H61" s="526"/>
      <c r="I61" s="503" t="s">
        <v>319</v>
      </c>
      <c r="J61" s="495"/>
      <c r="K61" s="496"/>
    </row>
    <row r="62" spans="3:11" ht="19.5" customHeight="1" thickBot="1">
      <c r="C62" s="509"/>
      <c r="D62" s="514"/>
      <c r="E62" s="514"/>
      <c r="F62" s="522">
        <v>0.5</v>
      </c>
      <c r="G62" s="500">
        <f>C60*D60*E60*F60*F61*F62</f>
        <v>40.5</v>
      </c>
      <c r="H62" s="495"/>
      <c r="I62" s="495"/>
      <c r="J62" s="495"/>
      <c r="K62" s="496"/>
    </row>
    <row r="63" spans="3:18" ht="19.5" customHeight="1" thickTop="1">
      <c r="C63" s="509"/>
      <c r="D63" s="514"/>
      <c r="E63" s="514"/>
      <c r="F63" s="514"/>
      <c r="G63" s="514"/>
      <c r="H63" s="538"/>
      <c r="I63" s="759" t="s">
        <v>324</v>
      </c>
      <c r="J63" s="759"/>
      <c r="K63" s="760"/>
      <c r="R63">
        <f>390/14</f>
        <v>27.857142857142858</v>
      </c>
    </row>
    <row r="64" spans="3:11" ht="19.5" customHeight="1">
      <c r="C64" s="524">
        <v>1</v>
      </c>
      <c r="D64" s="525">
        <v>1</v>
      </c>
      <c r="E64" s="525">
        <v>36</v>
      </c>
      <c r="F64" s="522">
        <v>0.3</v>
      </c>
      <c r="G64" s="514"/>
      <c r="H64" s="526"/>
      <c r="I64" s="503" t="s">
        <v>325</v>
      </c>
      <c r="J64" s="495"/>
      <c r="K64" s="496"/>
    </row>
    <row r="65" spans="3:11" ht="19.5" customHeight="1">
      <c r="C65" s="509"/>
      <c r="D65" s="514"/>
      <c r="E65" s="514"/>
      <c r="F65" s="522">
        <v>0.3</v>
      </c>
      <c r="G65" s="514"/>
      <c r="H65" s="526"/>
      <c r="I65" s="503" t="s">
        <v>289</v>
      </c>
      <c r="J65" s="495"/>
      <c r="K65" s="496"/>
    </row>
    <row r="66" spans="3:11" ht="19.5" customHeight="1" thickBot="1">
      <c r="C66" s="510"/>
      <c r="D66" s="515"/>
      <c r="E66" s="515"/>
      <c r="F66" s="523">
        <v>1</v>
      </c>
      <c r="G66" s="500">
        <f>C64*D64*E64*F64*F65*F66</f>
        <v>3.2399999999999998</v>
      </c>
      <c r="H66" s="495"/>
      <c r="I66" s="495"/>
      <c r="J66" s="495"/>
      <c r="K66" s="496"/>
    </row>
    <row r="67" spans="3:11" ht="19.5" customHeight="1" thickBot="1" thickTop="1">
      <c r="C67" s="509"/>
      <c r="D67" s="514"/>
      <c r="E67" s="514"/>
      <c r="F67" s="514"/>
      <c r="G67" s="502">
        <f>G66+G62</f>
        <v>43.74</v>
      </c>
      <c r="H67" s="752" t="s">
        <v>265</v>
      </c>
      <c r="I67" s="753"/>
      <c r="J67" s="753"/>
      <c r="K67" s="754"/>
    </row>
    <row r="68" spans="3:11" ht="19.5" customHeight="1" thickTop="1">
      <c r="C68" s="509"/>
      <c r="D68" s="514"/>
      <c r="E68" s="514"/>
      <c r="F68" s="514"/>
      <c r="G68" s="514"/>
      <c r="H68" s="538" t="s">
        <v>320</v>
      </c>
      <c r="I68" s="497" t="s">
        <v>321</v>
      </c>
      <c r="J68" s="495"/>
      <c r="K68" s="496"/>
    </row>
    <row r="69" spans="3:11" ht="19.5" customHeight="1">
      <c r="C69" s="524">
        <v>1</v>
      </c>
      <c r="D69" s="525">
        <v>1</v>
      </c>
      <c r="E69" s="525">
        <v>36</v>
      </c>
      <c r="F69" s="522">
        <v>0.3</v>
      </c>
      <c r="G69" s="514"/>
      <c r="H69" s="526"/>
      <c r="I69" s="503" t="s">
        <v>326</v>
      </c>
      <c r="J69" s="495"/>
      <c r="K69" s="496"/>
    </row>
    <row r="70" spans="3:11" ht="19.5" customHeight="1">
      <c r="C70" s="509"/>
      <c r="D70" s="514"/>
      <c r="E70" s="514"/>
      <c r="F70" s="522">
        <v>0.3</v>
      </c>
      <c r="G70" s="514"/>
      <c r="H70" s="526"/>
      <c r="I70" s="503" t="s">
        <v>327</v>
      </c>
      <c r="J70" s="495"/>
      <c r="K70" s="496"/>
    </row>
    <row r="71" spans="3:11" ht="19.5" customHeight="1" thickBot="1">
      <c r="C71" s="509"/>
      <c r="D71" s="514"/>
      <c r="E71" s="514"/>
      <c r="F71" s="522">
        <v>1.8</v>
      </c>
      <c r="G71" s="500">
        <f>C69*D69*E69*F69*F70*F71</f>
        <v>5.832</v>
      </c>
      <c r="H71" s="495"/>
      <c r="I71" s="495"/>
      <c r="J71" s="495"/>
      <c r="K71" s="496"/>
    </row>
    <row r="72" spans="3:18" ht="19.5" customHeight="1" thickBot="1" thickTop="1">
      <c r="C72" s="509"/>
      <c r="D72" s="514"/>
      <c r="E72" s="514"/>
      <c r="F72" s="514"/>
      <c r="G72" s="502">
        <f>G71</f>
        <v>5.832</v>
      </c>
      <c r="H72" s="752" t="s">
        <v>328</v>
      </c>
      <c r="I72" s="753"/>
      <c r="J72" s="753"/>
      <c r="K72" s="754"/>
      <c r="R72">
        <f>390/3.5</f>
        <v>111.42857142857143</v>
      </c>
    </row>
    <row r="73" spans="3:18" ht="19.5" customHeight="1" thickTop="1">
      <c r="C73" s="509"/>
      <c r="D73" s="514"/>
      <c r="E73" s="514"/>
      <c r="F73" s="514"/>
      <c r="G73" s="514"/>
      <c r="H73" s="538" t="s">
        <v>329</v>
      </c>
      <c r="I73" s="497" t="s">
        <v>330</v>
      </c>
      <c r="J73" s="495"/>
      <c r="K73" s="496"/>
      <c r="R73">
        <f>112-36</f>
        <v>76</v>
      </c>
    </row>
    <row r="74" spans="3:11" ht="19.5" customHeight="1">
      <c r="C74" s="524">
        <v>1</v>
      </c>
      <c r="D74" s="525">
        <v>1</v>
      </c>
      <c r="E74" s="525">
        <v>76</v>
      </c>
      <c r="F74" s="522">
        <v>0.2</v>
      </c>
      <c r="G74" s="514"/>
      <c r="H74" s="526"/>
      <c r="I74" s="503" t="s">
        <v>326</v>
      </c>
      <c r="J74" s="495"/>
      <c r="K74" s="496"/>
    </row>
    <row r="75" spans="3:11" ht="19.5" customHeight="1">
      <c r="C75" s="509"/>
      <c r="D75" s="514"/>
      <c r="E75" s="514"/>
      <c r="F75" s="522">
        <v>0.2</v>
      </c>
      <c r="G75" s="514"/>
      <c r="H75" s="526"/>
      <c r="I75" s="503" t="s">
        <v>331</v>
      </c>
      <c r="J75" s="495"/>
      <c r="K75" s="496"/>
    </row>
    <row r="76" spans="3:11" ht="19.5" customHeight="1" thickBot="1">
      <c r="C76" s="509"/>
      <c r="D76" s="514"/>
      <c r="E76" s="514"/>
      <c r="F76" s="522">
        <v>1.8</v>
      </c>
      <c r="G76" s="500">
        <f>C74*D74*E74*F74*F75*F76</f>
        <v>5.472000000000001</v>
      </c>
      <c r="H76" s="495"/>
      <c r="I76" s="768" t="s">
        <v>332</v>
      </c>
      <c r="J76" s="768"/>
      <c r="K76" s="769"/>
    </row>
    <row r="77" spans="3:11" ht="19.5" customHeight="1" thickBot="1" thickTop="1">
      <c r="C77" s="509"/>
      <c r="D77" s="514"/>
      <c r="E77" s="514"/>
      <c r="F77" s="514"/>
      <c r="G77" s="502">
        <f>G76</f>
        <v>5.472000000000001</v>
      </c>
      <c r="H77" s="752" t="s">
        <v>333</v>
      </c>
      <c r="I77" s="753"/>
      <c r="J77" s="753"/>
      <c r="K77" s="754"/>
    </row>
    <row r="78" spans="3:11" ht="19.5" customHeight="1" thickTop="1">
      <c r="C78" s="509"/>
      <c r="D78" s="514"/>
      <c r="E78" s="514"/>
      <c r="F78" s="514"/>
      <c r="G78" s="514"/>
      <c r="H78" s="497">
        <v>2.03</v>
      </c>
      <c r="I78" s="497" t="s">
        <v>334</v>
      </c>
      <c r="J78" s="495"/>
      <c r="K78" s="496"/>
    </row>
    <row r="79" spans="3:11" ht="19.5" customHeight="1">
      <c r="C79" s="509"/>
      <c r="D79" s="514"/>
      <c r="E79" s="514"/>
      <c r="F79" s="514"/>
      <c r="G79" s="514"/>
      <c r="H79" s="538" t="s">
        <v>335</v>
      </c>
      <c r="I79" s="497" t="s">
        <v>313</v>
      </c>
      <c r="J79" s="495"/>
      <c r="K79" s="496"/>
    </row>
    <row r="80" spans="3:11" ht="19.5" customHeight="1">
      <c r="C80" s="524">
        <v>1</v>
      </c>
      <c r="D80" s="525">
        <v>1</v>
      </c>
      <c r="E80" s="525">
        <v>2</v>
      </c>
      <c r="F80" s="522">
        <v>390</v>
      </c>
      <c r="G80" s="514"/>
      <c r="H80" s="526"/>
      <c r="I80" s="503" t="s">
        <v>316</v>
      </c>
      <c r="J80" s="495"/>
      <c r="K80" s="496"/>
    </row>
    <row r="81" spans="3:11" ht="19.5" customHeight="1" thickBot="1">
      <c r="C81" s="510"/>
      <c r="D81" s="515"/>
      <c r="E81" s="515"/>
      <c r="F81" s="523">
        <v>0.3</v>
      </c>
      <c r="G81" s="541">
        <f>F81*F80*E80*D80*C80</f>
        <v>234</v>
      </c>
      <c r="H81" s="495"/>
      <c r="I81" s="503" t="s">
        <v>336</v>
      </c>
      <c r="J81" s="495"/>
      <c r="K81" s="496"/>
    </row>
    <row r="82" spans="3:11" ht="19.5" customHeight="1" thickBot="1" thickTop="1">
      <c r="C82" s="509"/>
      <c r="D82" s="514"/>
      <c r="E82" s="514"/>
      <c r="F82" s="514"/>
      <c r="G82" s="542">
        <f>G81</f>
        <v>234</v>
      </c>
      <c r="H82" s="752" t="s">
        <v>267</v>
      </c>
      <c r="I82" s="753"/>
      <c r="J82" s="753"/>
      <c r="K82" s="754"/>
    </row>
    <row r="83" spans="3:11" ht="19.5" customHeight="1" thickTop="1">
      <c r="C83" s="509"/>
      <c r="D83" s="514"/>
      <c r="E83" s="514"/>
      <c r="F83" s="514"/>
      <c r="G83" s="543"/>
      <c r="H83" s="538" t="s">
        <v>347</v>
      </c>
      <c r="I83" s="497" t="s">
        <v>322</v>
      </c>
      <c r="J83" s="495"/>
      <c r="K83" s="496"/>
    </row>
    <row r="84" spans="3:11" ht="19.5" customHeight="1">
      <c r="C84" s="509"/>
      <c r="D84" s="514"/>
      <c r="E84" s="514"/>
      <c r="F84" s="514"/>
      <c r="G84" s="543"/>
      <c r="H84" s="538"/>
      <c r="I84" s="759" t="s">
        <v>323</v>
      </c>
      <c r="J84" s="759"/>
      <c r="K84" s="760"/>
    </row>
    <row r="85" spans="3:11" ht="19.5" customHeight="1">
      <c r="C85" s="524">
        <v>1</v>
      </c>
      <c r="D85" s="525">
        <v>36</v>
      </c>
      <c r="E85" s="525">
        <v>4</v>
      </c>
      <c r="F85" s="522">
        <v>1.5</v>
      </c>
      <c r="G85" s="543"/>
      <c r="H85" s="526"/>
      <c r="I85" s="503" t="s">
        <v>318</v>
      </c>
      <c r="J85" s="495"/>
      <c r="K85" s="496"/>
    </row>
    <row r="86" spans="3:11" ht="19.5" customHeight="1" thickBot="1">
      <c r="C86" s="509"/>
      <c r="D86" s="514"/>
      <c r="E86" s="514"/>
      <c r="F86" s="522">
        <v>0.5</v>
      </c>
      <c r="G86" s="541">
        <f>F86*F85*E85*D85*C85</f>
        <v>108</v>
      </c>
      <c r="H86" s="495"/>
      <c r="I86" s="503" t="s">
        <v>270</v>
      </c>
      <c r="J86" s="495"/>
      <c r="K86" s="496"/>
    </row>
    <row r="87" spans="3:18" ht="19.5" customHeight="1" thickTop="1">
      <c r="C87" s="509"/>
      <c r="D87" s="514"/>
      <c r="E87" s="514"/>
      <c r="F87" s="514"/>
      <c r="G87" s="543"/>
      <c r="H87" s="538"/>
      <c r="I87" s="759" t="s">
        <v>324</v>
      </c>
      <c r="J87" s="759"/>
      <c r="K87" s="760"/>
      <c r="R87">
        <f>390/14</f>
        <v>27.857142857142858</v>
      </c>
    </row>
    <row r="88" spans="3:11" ht="19.5" customHeight="1">
      <c r="C88" s="524">
        <v>1</v>
      </c>
      <c r="D88" s="525">
        <v>36</v>
      </c>
      <c r="E88" s="525">
        <v>4</v>
      </c>
      <c r="F88" s="522">
        <v>0.3</v>
      </c>
      <c r="G88" s="543"/>
      <c r="H88" s="526"/>
      <c r="I88" s="503" t="s">
        <v>337</v>
      </c>
      <c r="J88" s="495"/>
      <c r="K88" s="496"/>
    </row>
    <row r="89" spans="3:11" ht="19.5" customHeight="1" thickBot="1">
      <c r="C89" s="510"/>
      <c r="D89" s="515"/>
      <c r="E89" s="515"/>
      <c r="F89" s="523">
        <v>1</v>
      </c>
      <c r="G89" s="541">
        <f>F89*F88*E88*D88</f>
        <v>43.199999999999996</v>
      </c>
      <c r="H89" s="495"/>
      <c r="I89" s="503" t="s">
        <v>266</v>
      </c>
      <c r="J89" s="495"/>
      <c r="K89" s="496"/>
    </row>
    <row r="90" spans="3:11" ht="19.5" customHeight="1" thickBot="1" thickTop="1">
      <c r="C90" s="509"/>
      <c r="D90" s="514"/>
      <c r="E90" s="514"/>
      <c r="F90" s="514"/>
      <c r="G90" s="542">
        <f>G89+G86</f>
        <v>151.2</v>
      </c>
      <c r="H90" s="752" t="s">
        <v>348</v>
      </c>
      <c r="I90" s="753"/>
      <c r="J90" s="753"/>
      <c r="K90" s="754"/>
    </row>
    <row r="91" spans="3:11" ht="19.5" customHeight="1" thickTop="1">
      <c r="C91" s="509"/>
      <c r="D91" s="514"/>
      <c r="E91" s="514"/>
      <c r="F91" s="514"/>
      <c r="G91" s="543"/>
      <c r="H91" s="538" t="s">
        <v>350</v>
      </c>
      <c r="I91" s="497" t="s">
        <v>321</v>
      </c>
      <c r="J91" s="495"/>
      <c r="K91" s="496"/>
    </row>
    <row r="92" spans="3:11" ht="19.5" customHeight="1">
      <c r="C92" s="524">
        <v>1</v>
      </c>
      <c r="D92" s="525">
        <v>1</v>
      </c>
      <c r="E92" s="525">
        <v>36</v>
      </c>
      <c r="F92" s="522">
        <v>0.3</v>
      </c>
      <c r="G92" s="543"/>
      <c r="H92" s="526"/>
      <c r="I92" s="503" t="s">
        <v>326</v>
      </c>
      <c r="J92" s="495"/>
      <c r="K92" s="496"/>
    </row>
    <row r="93" spans="3:11" ht="19.5" customHeight="1">
      <c r="C93" s="509"/>
      <c r="D93" s="514"/>
      <c r="E93" s="514"/>
      <c r="F93" s="522">
        <v>0.3</v>
      </c>
      <c r="G93" s="543"/>
      <c r="H93" s="526"/>
      <c r="I93" s="503" t="s">
        <v>327</v>
      </c>
      <c r="J93" s="495"/>
      <c r="K93" s="496"/>
    </row>
    <row r="94" spans="3:11" ht="19.5" customHeight="1" thickBot="1">
      <c r="C94" s="509"/>
      <c r="D94" s="514"/>
      <c r="E94" s="514"/>
      <c r="F94" s="522">
        <v>1.8</v>
      </c>
      <c r="G94" s="541">
        <f>C92*D92*E92*F92*F93*F94</f>
        <v>5.832</v>
      </c>
      <c r="H94" s="495"/>
      <c r="I94" s="495"/>
      <c r="J94" s="495"/>
      <c r="K94" s="496"/>
    </row>
    <row r="95" spans="3:18" ht="19.5" customHeight="1" thickBot="1" thickTop="1">
      <c r="C95" s="509"/>
      <c r="D95" s="514"/>
      <c r="E95" s="514"/>
      <c r="F95" s="514"/>
      <c r="G95" s="542">
        <f>G94</f>
        <v>5.832</v>
      </c>
      <c r="H95" s="752" t="s">
        <v>349</v>
      </c>
      <c r="I95" s="753"/>
      <c r="J95" s="753"/>
      <c r="K95" s="754"/>
      <c r="R95">
        <f>390/3.5</f>
        <v>111.42857142857143</v>
      </c>
    </row>
    <row r="96" spans="3:18" ht="19.5" customHeight="1" thickTop="1">
      <c r="C96" s="509"/>
      <c r="D96" s="514"/>
      <c r="E96" s="514"/>
      <c r="F96" s="514"/>
      <c r="G96" s="543"/>
      <c r="H96" s="538" t="s">
        <v>351</v>
      </c>
      <c r="I96" s="497" t="s">
        <v>330</v>
      </c>
      <c r="J96" s="495"/>
      <c r="K96" s="496"/>
      <c r="R96">
        <f>112-36</f>
        <v>76</v>
      </c>
    </row>
    <row r="97" spans="3:11" ht="19.5" customHeight="1">
      <c r="C97" s="524">
        <v>1</v>
      </c>
      <c r="D97" s="525">
        <v>1</v>
      </c>
      <c r="E97" s="525">
        <v>76</v>
      </c>
      <c r="F97" s="522">
        <v>0.2</v>
      </c>
      <c r="G97" s="543"/>
      <c r="H97" s="526"/>
      <c r="I97" s="503" t="s">
        <v>326</v>
      </c>
      <c r="J97" s="495"/>
      <c r="K97" s="496"/>
    </row>
    <row r="98" spans="3:11" ht="19.5" customHeight="1">
      <c r="C98" s="509"/>
      <c r="D98" s="514"/>
      <c r="E98" s="514"/>
      <c r="F98" s="522">
        <v>0.2</v>
      </c>
      <c r="G98" s="543"/>
      <c r="H98" s="526"/>
      <c r="I98" s="503" t="s">
        <v>331</v>
      </c>
      <c r="J98" s="495"/>
      <c r="K98" s="496"/>
    </row>
    <row r="99" spans="3:11" ht="19.5" customHeight="1" thickBot="1">
      <c r="C99" s="509"/>
      <c r="D99" s="514"/>
      <c r="E99" s="514"/>
      <c r="F99" s="522">
        <v>1.8</v>
      </c>
      <c r="G99" s="541">
        <f>C97*D97*E97*F97*F98*F99</f>
        <v>5.472000000000001</v>
      </c>
      <c r="H99" s="495"/>
      <c r="I99" s="768" t="s">
        <v>332</v>
      </c>
      <c r="J99" s="768"/>
      <c r="K99" s="769"/>
    </row>
    <row r="100" spans="3:11" ht="19.5" customHeight="1" thickBot="1" thickTop="1">
      <c r="C100" s="509"/>
      <c r="D100" s="514"/>
      <c r="E100" s="514"/>
      <c r="F100" s="514"/>
      <c r="G100" s="542">
        <f>G99</f>
        <v>5.472000000000001</v>
      </c>
      <c r="H100" s="752" t="s">
        <v>352</v>
      </c>
      <c r="I100" s="753"/>
      <c r="J100" s="753"/>
      <c r="K100" s="754"/>
    </row>
    <row r="101" spans="3:11" ht="19.5" customHeight="1" thickTop="1">
      <c r="C101" s="509"/>
      <c r="D101" s="514"/>
      <c r="E101" s="514"/>
      <c r="F101" s="514"/>
      <c r="G101" s="514"/>
      <c r="H101" s="538">
        <v>2.04</v>
      </c>
      <c r="I101" s="497" t="s">
        <v>353</v>
      </c>
      <c r="J101" s="495"/>
      <c r="K101" s="496"/>
    </row>
    <row r="102" spans="3:11" ht="19.5" customHeight="1">
      <c r="C102" s="509"/>
      <c r="D102" s="514"/>
      <c r="E102" s="514"/>
      <c r="F102" s="514"/>
      <c r="G102" s="514"/>
      <c r="H102" s="497"/>
      <c r="I102" s="497" t="s">
        <v>354</v>
      </c>
      <c r="J102" s="495"/>
      <c r="K102" s="545"/>
    </row>
    <row r="103" spans="3:11" ht="19.5" customHeight="1" thickBot="1">
      <c r="C103" s="509">
        <v>1</v>
      </c>
      <c r="D103" s="514">
        <v>1</v>
      </c>
      <c r="E103" s="514">
        <v>1</v>
      </c>
      <c r="F103" s="601">
        <f>'Re-Bar Schedule'!I29</f>
        <v>1626.0175000000002</v>
      </c>
      <c r="G103" s="583">
        <f>F103*E103*D103*C103</f>
        <v>1626.0175000000002</v>
      </c>
      <c r="H103" s="544"/>
      <c r="I103" s="544"/>
      <c r="J103" s="495"/>
      <c r="K103" s="496"/>
    </row>
    <row r="104" spans="3:11" ht="19.5" customHeight="1" thickBot="1" thickTop="1">
      <c r="C104" s="511"/>
      <c r="D104" s="517"/>
      <c r="E104" s="517"/>
      <c r="F104" s="514"/>
      <c r="G104" s="584">
        <f>ROUND((G103),2)</f>
        <v>1626.02</v>
      </c>
      <c r="H104" s="752" t="s">
        <v>355</v>
      </c>
      <c r="I104" s="753"/>
      <c r="J104" s="753"/>
      <c r="K104" s="754"/>
    </row>
    <row r="105" spans="3:11" ht="19.5" customHeight="1" thickTop="1">
      <c r="C105" s="509"/>
      <c r="D105" s="514"/>
      <c r="E105" s="514"/>
      <c r="F105" s="514"/>
      <c r="G105" s="514"/>
      <c r="H105" s="497"/>
      <c r="I105" s="497" t="s">
        <v>356</v>
      </c>
      <c r="J105" s="495"/>
      <c r="K105" s="545"/>
    </row>
    <row r="106" spans="3:11" ht="19.5" customHeight="1" thickBot="1">
      <c r="C106" s="509">
        <v>1</v>
      </c>
      <c r="D106" s="514">
        <v>1</v>
      </c>
      <c r="E106" s="514">
        <v>1</v>
      </c>
      <c r="F106" s="601">
        <f>'Re-Bar Schedule'!K29</f>
        <v>3004.992</v>
      </c>
      <c r="G106" s="583">
        <f>F106*E106*D106*C106</f>
        <v>3004.992</v>
      </c>
      <c r="H106" s="544"/>
      <c r="I106" s="544"/>
      <c r="J106" s="495"/>
      <c r="K106" s="545"/>
    </row>
    <row r="107" spans="3:11" ht="19.5" customHeight="1" thickBot="1" thickTop="1">
      <c r="C107" s="511"/>
      <c r="D107" s="517"/>
      <c r="E107" s="517"/>
      <c r="F107" s="514"/>
      <c r="G107" s="584">
        <f>ROUND((G106),2)</f>
        <v>3004.99</v>
      </c>
      <c r="H107" s="752" t="s">
        <v>357</v>
      </c>
      <c r="I107" s="753"/>
      <c r="J107" s="753"/>
      <c r="K107" s="754"/>
    </row>
    <row r="108" spans="3:11" ht="19.5" customHeight="1" thickTop="1">
      <c r="C108" s="509"/>
      <c r="D108" s="514"/>
      <c r="E108" s="514"/>
      <c r="F108" s="514"/>
      <c r="G108" s="514"/>
      <c r="H108" s="497"/>
      <c r="I108" s="497" t="s">
        <v>358</v>
      </c>
      <c r="J108" s="495"/>
      <c r="K108" s="545"/>
    </row>
    <row r="109" spans="3:11" ht="19.5" customHeight="1" thickBot="1">
      <c r="C109" s="509">
        <v>1</v>
      </c>
      <c r="D109" s="514">
        <v>1</v>
      </c>
      <c r="E109" s="514">
        <v>1</v>
      </c>
      <c r="F109" s="601">
        <f>'Re-Bar Schedule'!L29</f>
        <v>1820.808</v>
      </c>
      <c r="G109" s="583">
        <f>F109*E109*D109*C109</f>
        <v>1820.808</v>
      </c>
      <c r="H109" s="544"/>
      <c r="I109" s="544"/>
      <c r="J109" s="495"/>
      <c r="K109" s="545"/>
    </row>
    <row r="110" spans="3:11" ht="19.5" customHeight="1" thickBot="1" thickTop="1">
      <c r="C110" s="511"/>
      <c r="D110" s="517"/>
      <c r="E110" s="517"/>
      <c r="F110" s="514"/>
      <c r="G110" s="584">
        <f>ROUND((G109),2)</f>
        <v>1820.81</v>
      </c>
      <c r="H110" s="752" t="s">
        <v>359</v>
      </c>
      <c r="I110" s="753"/>
      <c r="J110" s="753"/>
      <c r="K110" s="754"/>
    </row>
    <row r="111" spans="3:11" ht="19.5" customHeight="1" thickTop="1">
      <c r="C111" s="509"/>
      <c r="D111" s="514"/>
      <c r="E111" s="514"/>
      <c r="F111" s="514"/>
      <c r="G111" s="514"/>
      <c r="H111" s="497" t="s">
        <v>268</v>
      </c>
      <c r="I111" s="495"/>
      <c r="J111" s="495"/>
      <c r="K111" s="496"/>
    </row>
    <row r="112" spans="3:11" ht="19.5" customHeight="1">
      <c r="C112" s="509"/>
      <c r="D112" s="514"/>
      <c r="E112" s="514"/>
      <c r="F112" s="514"/>
      <c r="G112" s="514"/>
      <c r="H112" s="497" t="s">
        <v>360</v>
      </c>
      <c r="I112" s="495"/>
      <c r="J112" s="495"/>
      <c r="K112" s="496"/>
    </row>
    <row r="113" spans="3:11" ht="19.5" customHeight="1">
      <c r="C113" s="509"/>
      <c r="D113" s="514"/>
      <c r="E113" s="514"/>
      <c r="F113" s="514"/>
      <c r="G113" s="514"/>
      <c r="H113" s="497" t="s">
        <v>269</v>
      </c>
      <c r="I113" s="495"/>
      <c r="J113" s="495"/>
      <c r="K113" s="496"/>
    </row>
    <row r="114" spans="3:11" ht="19.5" customHeight="1">
      <c r="C114" s="509">
        <v>1</v>
      </c>
      <c r="D114" s="514">
        <v>1</v>
      </c>
      <c r="E114" s="514">
        <v>1</v>
      </c>
      <c r="F114" s="522">
        <v>379.2</v>
      </c>
      <c r="G114" s="514"/>
      <c r="H114" s="544"/>
      <c r="I114" s="503" t="s">
        <v>361</v>
      </c>
      <c r="J114" s="495"/>
      <c r="K114" s="496"/>
    </row>
    <row r="115" spans="3:11" ht="19.5" customHeight="1">
      <c r="C115" s="509"/>
      <c r="D115" s="514"/>
      <c r="E115" s="514"/>
      <c r="F115" s="522">
        <v>0.5</v>
      </c>
      <c r="G115" s="514"/>
      <c r="H115" s="544"/>
      <c r="I115" s="503" t="s">
        <v>270</v>
      </c>
      <c r="J115" s="495"/>
      <c r="K115" s="496"/>
    </row>
    <row r="116" spans="3:11" ht="19.5" customHeight="1" thickBot="1">
      <c r="C116" s="509"/>
      <c r="D116" s="514"/>
      <c r="E116" s="514"/>
      <c r="F116" s="522">
        <v>1</v>
      </c>
      <c r="G116" s="500">
        <f>C114*D114*E114*F114*F115*F116</f>
        <v>189.6</v>
      </c>
      <c r="H116" s="544"/>
      <c r="I116" s="503" t="s">
        <v>281</v>
      </c>
      <c r="J116" s="495"/>
      <c r="K116" s="496"/>
    </row>
    <row r="117" spans="3:11" ht="19.5" customHeight="1" thickTop="1">
      <c r="C117" s="509"/>
      <c r="D117" s="514"/>
      <c r="E117" s="514"/>
      <c r="F117" s="522"/>
      <c r="G117" s="514"/>
      <c r="H117" s="505" t="s">
        <v>271</v>
      </c>
      <c r="I117" s="495"/>
      <c r="J117" s="495"/>
      <c r="K117" s="496"/>
    </row>
    <row r="118" spans="3:11" ht="19.5" customHeight="1">
      <c r="C118" s="509">
        <v>1</v>
      </c>
      <c r="D118" s="514">
        <v>0.5</v>
      </c>
      <c r="E118" s="514">
        <v>1</v>
      </c>
      <c r="F118" s="522">
        <v>379.2</v>
      </c>
      <c r="G118" s="514"/>
      <c r="H118" s="544"/>
      <c r="I118" s="503" t="s">
        <v>361</v>
      </c>
      <c r="J118" s="495"/>
      <c r="K118" s="496"/>
    </row>
    <row r="119" spans="3:11" ht="19.5" customHeight="1">
      <c r="C119" s="509"/>
      <c r="D119" s="514"/>
      <c r="E119" s="514"/>
      <c r="F119" s="522">
        <v>0.3</v>
      </c>
      <c r="G119" s="514"/>
      <c r="H119" s="544"/>
      <c r="I119" s="503" t="s">
        <v>266</v>
      </c>
      <c r="J119" s="495"/>
      <c r="K119" s="496"/>
    </row>
    <row r="120" spans="3:11" ht="19.5" customHeight="1" thickBot="1">
      <c r="C120" s="510"/>
      <c r="D120" s="515"/>
      <c r="E120" s="515"/>
      <c r="F120" s="523">
        <v>1</v>
      </c>
      <c r="G120" s="500">
        <f>C118*D118*E118*F118*F119*F120</f>
        <v>56.879999999999995</v>
      </c>
      <c r="H120" s="544"/>
      <c r="I120" s="503" t="s">
        <v>281</v>
      </c>
      <c r="J120" s="495"/>
      <c r="K120" s="496"/>
    </row>
    <row r="121" spans="3:11" ht="19.5" customHeight="1" thickBot="1" thickTop="1">
      <c r="C121" s="509"/>
      <c r="D121" s="514"/>
      <c r="E121" s="514"/>
      <c r="F121" s="514"/>
      <c r="G121" s="502">
        <f>SUM(G116,G120)</f>
        <v>246.48</v>
      </c>
      <c r="H121" s="766" t="s">
        <v>272</v>
      </c>
      <c r="I121" s="766"/>
      <c r="J121" s="766"/>
      <c r="K121" s="767"/>
    </row>
    <row r="122" spans="3:11" ht="19.5" customHeight="1" thickTop="1">
      <c r="C122" s="509"/>
      <c r="D122" s="514"/>
      <c r="E122" s="514"/>
      <c r="F122" s="514"/>
      <c r="G122" s="514"/>
      <c r="H122" s="497" t="s">
        <v>273</v>
      </c>
      <c r="I122" s="495"/>
      <c r="J122" s="495"/>
      <c r="K122" s="496"/>
    </row>
    <row r="123" spans="3:11" ht="19.5" customHeight="1">
      <c r="C123" s="509"/>
      <c r="D123" s="514"/>
      <c r="E123" s="514"/>
      <c r="F123" s="514"/>
      <c r="G123" s="514"/>
      <c r="H123" s="497" t="s">
        <v>269</v>
      </c>
      <c r="I123" s="495"/>
      <c r="J123" s="495"/>
      <c r="K123" s="545"/>
    </row>
    <row r="124" spans="3:11" ht="19.5" customHeight="1">
      <c r="C124" s="509">
        <v>1</v>
      </c>
      <c r="D124" s="514">
        <v>1</v>
      </c>
      <c r="E124" s="514">
        <v>1</v>
      </c>
      <c r="F124" s="522">
        <v>379.2</v>
      </c>
      <c r="G124" s="514"/>
      <c r="H124" s="544"/>
      <c r="I124" s="503" t="s">
        <v>361</v>
      </c>
      <c r="J124" s="495"/>
      <c r="K124" s="545"/>
    </row>
    <row r="125" spans="3:11" ht="19.5" customHeight="1">
      <c r="C125" s="509"/>
      <c r="D125" s="514"/>
      <c r="E125" s="514"/>
      <c r="F125" s="522">
        <v>0.5</v>
      </c>
      <c r="G125" s="514"/>
      <c r="H125" s="544"/>
      <c r="I125" s="503" t="s">
        <v>270</v>
      </c>
      <c r="J125" s="495"/>
      <c r="K125" s="545"/>
    </row>
    <row r="126" spans="3:11" ht="19.5" customHeight="1" thickBot="1">
      <c r="C126" s="509"/>
      <c r="D126" s="514"/>
      <c r="E126" s="514"/>
      <c r="F126" s="522">
        <v>0.5</v>
      </c>
      <c r="G126" s="500">
        <f>C124*D124*E124*F124*F125*F126</f>
        <v>94.8</v>
      </c>
      <c r="H126" s="544"/>
      <c r="I126" s="503" t="s">
        <v>281</v>
      </c>
      <c r="J126" s="495"/>
      <c r="K126" s="545"/>
    </row>
    <row r="127" spans="3:11" ht="19.5" customHeight="1" thickTop="1">
      <c r="C127" s="509"/>
      <c r="D127" s="514"/>
      <c r="E127" s="514"/>
      <c r="F127" s="522"/>
      <c r="G127" s="514"/>
      <c r="H127" s="505" t="s">
        <v>271</v>
      </c>
      <c r="I127" s="495"/>
      <c r="J127" s="495"/>
      <c r="K127" s="545"/>
    </row>
    <row r="128" spans="3:11" ht="19.5" customHeight="1">
      <c r="C128" s="509">
        <v>1</v>
      </c>
      <c r="D128" s="514">
        <v>0.5</v>
      </c>
      <c r="E128" s="514">
        <v>1</v>
      </c>
      <c r="F128" s="522">
        <v>379.2</v>
      </c>
      <c r="G128" s="514"/>
      <c r="H128" s="544"/>
      <c r="I128" s="503" t="s">
        <v>361</v>
      </c>
      <c r="J128" s="495"/>
      <c r="K128" s="545"/>
    </row>
    <row r="129" spans="3:11" ht="19.5" customHeight="1">
      <c r="C129" s="509"/>
      <c r="D129" s="514"/>
      <c r="E129" s="514"/>
      <c r="F129" s="522">
        <v>0.3</v>
      </c>
      <c r="G129" s="514"/>
      <c r="H129" s="544"/>
      <c r="I129" s="503" t="s">
        <v>266</v>
      </c>
      <c r="J129" s="495"/>
      <c r="K129" s="545"/>
    </row>
    <row r="130" spans="3:11" ht="19.5" customHeight="1" thickBot="1">
      <c r="C130" s="510"/>
      <c r="D130" s="515"/>
      <c r="E130" s="515"/>
      <c r="F130" s="523">
        <v>0.5</v>
      </c>
      <c r="G130" s="500">
        <f>C128*D128*E128*F128*F129*F130</f>
        <v>28.439999999999998</v>
      </c>
      <c r="H130" s="544"/>
      <c r="I130" s="503" t="s">
        <v>362</v>
      </c>
      <c r="J130" s="495"/>
      <c r="K130" s="545"/>
    </row>
    <row r="131" spans="3:11" ht="19.5" customHeight="1" thickBot="1" thickTop="1">
      <c r="C131" s="509"/>
      <c r="D131" s="514"/>
      <c r="E131" s="514"/>
      <c r="F131" s="514"/>
      <c r="G131" s="502">
        <f>SUM(G126,G130)</f>
        <v>123.24</v>
      </c>
      <c r="H131" s="766" t="s">
        <v>274</v>
      </c>
      <c r="I131" s="766"/>
      <c r="J131" s="766"/>
      <c r="K131" s="767"/>
    </row>
    <row r="132" spans="3:11" ht="19.5" customHeight="1" thickTop="1">
      <c r="C132" s="509"/>
      <c r="D132" s="514"/>
      <c r="E132" s="514"/>
      <c r="F132" s="514"/>
      <c r="G132" s="514"/>
      <c r="H132" s="497" t="s">
        <v>379</v>
      </c>
      <c r="I132" s="495"/>
      <c r="J132" s="495"/>
      <c r="K132" s="496"/>
    </row>
    <row r="133" spans="3:11" ht="19.5" customHeight="1">
      <c r="C133" s="509"/>
      <c r="D133" s="514"/>
      <c r="E133" s="514"/>
      <c r="F133" s="514"/>
      <c r="G133" s="514"/>
      <c r="H133" s="497">
        <v>4.01</v>
      </c>
      <c r="I133" s="497" t="s">
        <v>363</v>
      </c>
      <c r="J133" s="495"/>
      <c r="K133" s="496"/>
    </row>
    <row r="134" spans="3:11" ht="19.5" customHeight="1">
      <c r="C134" s="524">
        <v>1</v>
      </c>
      <c r="D134" s="525">
        <v>1</v>
      </c>
      <c r="E134" s="525">
        <v>76</v>
      </c>
      <c r="F134" s="522">
        <v>3.2</v>
      </c>
      <c r="G134" s="514"/>
      <c r="H134" s="528"/>
      <c r="I134" s="528" t="s">
        <v>364</v>
      </c>
      <c r="J134" s="528"/>
      <c r="K134" s="530"/>
    </row>
    <row r="135" spans="3:11" ht="19.5" customHeight="1" thickBot="1">
      <c r="C135" s="524"/>
      <c r="D135" s="525"/>
      <c r="E135" s="525"/>
      <c r="F135" s="522">
        <v>1.5</v>
      </c>
      <c r="G135" s="498">
        <f>C134*D134*E134*F134*F135</f>
        <v>364.8</v>
      </c>
      <c r="H135" s="528"/>
      <c r="I135" s="528" t="s">
        <v>365</v>
      </c>
      <c r="J135" s="528"/>
      <c r="K135" s="530" t="s">
        <v>383</v>
      </c>
    </row>
    <row r="136" spans="3:11" ht="19.5" customHeight="1" thickTop="1">
      <c r="C136" s="524">
        <v>1</v>
      </c>
      <c r="D136" s="525">
        <v>1</v>
      </c>
      <c r="E136" s="525">
        <v>2</v>
      </c>
      <c r="F136" s="522">
        <v>4</v>
      </c>
      <c r="G136" s="514"/>
      <c r="H136" s="512" t="s">
        <v>275</v>
      </c>
      <c r="I136" s="506"/>
      <c r="J136" s="506"/>
      <c r="K136" s="507"/>
    </row>
    <row r="137" spans="3:11" ht="19.5" customHeight="1" thickBot="1">
      <c r="C137" s="510"/>
      <c r="D137" s="515"/>
      <c r="E137" s="515"/>
      <c r="F137" s="523">
        <v>1.5</v>
      </c>
      <c r="G137" s="498">
        <f>C136*D136*E136*F136*F137</f>
        <v>12</v>
      </c>
      <c r="H137" s="770" t="s">
        <v>276</v>
      </c>
      <c r="I137" s="770"/>
      <c r="J137" s="770"/>
      <c r="K137" s="771"/>
    </row>
    <row r="138" spans="3:11" ht="19.5" customHeight="1" thickTop="1">
      <c r="C138" s="509"/>
      <c r="D138" s="514"/>
      <c r="E138" s="514"/>
      <c r="F138" s="514"/>
      <c r="G138" s="518">
        <f>G135-G137</f>
        <v>352.8</v>
      </c>
      <c r="H138" s="766" t="s">
        <v>378</v>
      </c>
      <c r="I138" s="766"/>
      <c r="J138" s="766"/>
      <c r="K138" s="767"/>
    </row>
    <row r="139" spans="3:11" ht="19.5" customHeight="1">
      <c r="C139" s="509"/>
      <c r="D139" s="514"/>
      <c r="E139" s="514"/>
      <c r="F139" s="514"/>
      <c r="G139" s="514"/>
      <c r="H139" s="586">
        <v>5</v>
      </c>
      <c r="I139" s="497" t="s">
        <v>377</v>
      </c>
      <c r="J139" s="495"/>
      <c r="K139" s="545"/>
    </row>
    <row r="140" spans="3:11" ht="19.5" customHeight="1">
      <c r="C140" s="509"/>
      <c r="D140" s="514"/>
      <c r="E140" s="514"/>
      <c r="F140" s="514"/>
      <c r="G140" s="514"/>
      <c r="H140" s="587" t="s">
        <v>380</v>
      </c>
      <c r="I140" s="588"/>
      <c r="J140" s="495"/>
      <c r="K140" s="545"/>
    </row>
    <row r="141" spans="3:11" ht="19.5" customHeight="1">
      <c r="C141" s="524">
        <v>1</v>
      </c>
      <c r="D141" s="525">
        <v>38</v>
      </c>
      <c r="E141" s="525">
        <v>0.6</v>
      </c>
      <c r="F141" s="590">
        <v>13</v>
      </c>
      <c r="G141" s="589"/>
      <c r="H141" s="544"/>
      <c r="I141" s="544" t="s">
        <v>381</v>
      </c>
      <c r="J141" s="495"/>
      <c r="K141" s="545"/>
    </row>
    <row r="142" spans="3:11" ht="19.5" customHeight="1" thickBot="1">
      <c r="C142" s="509"/>
      <c r="D142" s="514"/>
      <c r="E142" s="514"/>
      <c r="F142" s="515">
        <v>3.485</v>
      </c>
      <c r="G142" s="591">
        <f>F142*F141*E141*D141*C141</f>
        <v>1032.954</v>
      </c>
      <c r="H142" s="544"/>
      <c r="I142" s="544" t="s">
        <v>382</v>
      </c>
      <c r="J142" s="495"/>
      <c r="K142" s="545"/>
    </row>
    <row r="143" spans="3:11" ht="19.5" customHeight="1" thickBot="1" thickTop="1">
      <c r="C143" s="511"/>
      <c r="D143" s="517"/>
      <c r="E143" s="517"/>
      <c r="F143" s="514"/>
      <c r="G143" s="584">
        <f>ROUND((G142),2)</f>
        <v>1032.95</v>
      </c>
      <c r="H143" s="752" t="s">
        <v>384</v>
      </c>
      <c r="I143" s="753"/>
      <c r="J143" s="753"/>
      <c r="K143" s="754"/>
    </row>
    <row r="144" spans="3:11" ht="19.5" customHeight="1" thickTop="1">
      <c r="C144" s="509"/>
      <c r="D144" s="514"/>
      <c r="E144" s="514"/>
      <c r="F144" s="514"/>
      <c r="G144" s="514"/>
      <c r="H144" s="587" t="s">
        <v>388</v>
      </c>
      <c r="I144" s="588"/>
      <c r="J144" s="495"/>
      <c r="K144" s="545"/>
    </row>
    <row r="145" spans="3:11" ht="19.5" customHeight="1">
      <c r="C145" s="524">
        <v>1</v>
      </c>
      <c r="D145" s="525">
        <v>38</v>
      </c>
      <c r="E145" s="525">
        <v>3</v>
      </c>
      <c r="F145" s="590">
        <v>3.2</v>
      </c>
      <c r="G145" s="589"/>
      <c r="H145" s="544"/>
      <c r="I145" s="544" t="s">
        <v>385</v>
      </c>
      <c r="J145" s="495"/>
      <c r="K145" s="545"/>
    </row>
    <row r="146" spans="3:11" ht="19.5" customHeight="1" thickBot="1">
      <c r="C146" s="509"/>
      <c r="D146" s="514"/>
      <c r="E146" s="514"/>
      <c r="F146" s="515">
        <v>3.485</v>
      </c>
      <c r="G146" s="591">
        <f>F146*F145*E145*D145*C145</f>
        <v>1271.3280000000002</v>
      </c>
      <c r="H146" s="544"/>
      <c r="I146" s="544" t="s">
        <v>382</v>
      </c>
      <c r="J146" s="495"/>
      <c r="K146" s="545"/>
    </row>
    <row r="147" spans="3:11" ht="19.5" customHeight="1" thickBot="1" thickTop="1">
      <c r="C147" s="511"/>
      <c r="D147" s="517"/>
      <c r="E147" s="517"/>
      <c r="F147" s="514"/>
      <c r="G147" s="584">
        <f>ROUND((G146),2)</f>
        <v>1271.33</v>
      </c>
      <c r="H147" s="752" t="s">
        <v>386</v>
      </c>
      <c r="I147" s="753"/>
      <c r="J147" s="753"/>
      <c r="K147" s="754"/>
    </row>
    <row r="148" spans="3:11" ht="19.5" customHeight="1" thickTop="1">
      <c r="C148" s="509"/>
      <c r="D148" s="514"/>
      <c r="E148" s="514"/>
      <c r="F148" s="514"/>
      <c r="G148" s="514"/>
      <c r="H148" s="587" t="s">
        <v>392</v>
      </c>
      <c r="I148" s="588"/>
      <c r="J148" s="495"/>
      <c r="K148" s="545"/>
    </row>
    <row r="149" spans="3:11" ht="32.25" customHeight="1" thickBot="1">
      <c r="C149" s="524">
        <v>1</v>
      </c>
      <c r="D149" s="525">
        <v>1</v>
      </c>
      <c r="E149" s="525">
        <v>1</v>
      </c>
      <c r="F149" s="592">
        <v>2</v>
      </c>
      <c r="G149" s="593">
        <f>C149*D149*E149*F149</f>
        <v>2</v>
      </c>
      <c r="H149" s="544"/>
      <c r="I149" s="764" t="s">
        <v>387</v>
      </c>
      <c r="J149" s="764"/>
      <c r="K149" s="765"/>
    </row>
    <row r="150" spans="3:11" ht="19.5" customHeight="1" thickBot="1" thickTop="1">
      <c r="C150" s="511"/>
      <c r="D150" s="517"/>
      <c r="E150" s="517"/>
      <c r="F150" s="514"/>
      <c r="G150" s="594">
        <f>ROUND((G149),2)</f>
        <v>2</v>
      </c>
      <c r="H150" s="752" t="s">
        <v>389</v>
      </c>
      <c r="I150" s="753"/>
      <c r="J150" s="753"/>
      <c r="K150" s="754"/>
    </row>
    <row r="151" spans="3:11" ht="19.5" customHeight="1" thickTop="1">
      <c r="C151" s="509"/>
      <c r="D151" s="514"/>
      <c r="E151" s="514"/>
      <c r="F151" s="514"/>
      <c r="G151" s="514"/>
      <c r="H151" s="497"/>
      <c r="I151" s="497" t="s">
        <v>243</v>
      </c>
      <c r="J151" s="495"/>
      <c r="K151" s="496"/>
    </row>
    <row r="152" spans="3:11" ht="19.5" customHeight="1">
      <c r="C152" s="509"/>
      <c r="D152" s="514"/>
      <c r="E152" s="514"/>
      <c r="F152" s="543"/>
      <c r="G152" s="514"/>
      <c r="H152" s="497">
        <v>6.01</v>
      </c>
      <c r="I152" s="497" t="s">
        <v>394</v>
      </c>
      <c r="J152" s="495"/>
      <c r="K152" s="496"/>
    </row>
    <row r="153" spans="3:11" ht="19.5" customHeight="1" thickBot="1">
      <c r="C153" s="597">
        <v>1</v>
      </c>
      <c r="D153" s="515">
        <v>1</v>
      </c>
      <c r="E153" s="515">
        <v>2</v>
      </c>
      <c r="F153" s="596">
        <f>G138</f>
        <v>352.8</v>
      </c>
      <c r="G153" s="498">
        <f>F153*E153*D153*C153</f>
        <v>705.6</v>
      </c>
      <c r="H153" s="497"/>
      <c r="I153" s="495"/>
      <c r="J153" s="495"/>
      <c r="K153" s="496"/>
    </row>
    <row r="154" spans="3:11" ht="19.5" customHeight="1" thickBot="1" thickTop="1">
      <c r="C154" s="509"/>
      <c r="D154" s="514"/>
      <c r="E154" s="514"/>
      <c r="F154" s="514"/>
      <c r="G154" s="499">
        <f>G153</f>
        <v>705.6</v>
      </c>
      <c r="H154" s="766" t="s">
        <v>396</v>
      </c>
      <c r="I154" s="766"/>
      <c r="J154" s="766"/>
      <c r="K154" s="767"/>
    </row>
    <row r="155" spans="3:11" ht="19.5" customHeight="1" thickTop="1">
      <c r="C155" s="509"/>
      <c r="D155" s="514"/>
      <c r="E155" s="514"/>
      <c r="F155" s="543"/>
      <c r="G155" s="514"/>
      <c r="H155" s="497">
        <v>6.01</v>
      </c>
      <c r="I155" s="497" t="s">
        <v>395</v>
      </c>
      <c r="J155" s="495"/>
      <c r="K155" s="545"/>
    </row>
    <row r="156" spans="3:11" ht="19.5" customHeight="1" thickBot="1">
      <c r="C156" s="597">
        <v>1</v>
      </c>
      <c r="D156" s="515">
        <v>1</v>
      </c>
      <c r="E156" s="515">
        <v>1</v>
      </c>
      <c r="F156" s="596">
        <v>150</v>
      </c>
      <c r="G156" s="498">
        <f>F156*E156*D156*C156</f>
        <v>150</v>
      </c>
      <c r="H156" s="497"/>
      <c r="I156" s="495"/>
      <c r="J156" s="495"/>
      <c r="K156" s="545"/>
    </row>
    <row r="157" spans="3:11" ht="19.5" customHeight="1" thickBot="1" thickTop="1">
      <c r="C157" s="509"/>
      <c r="D157" s="514"/>
      <c r="E157" s="514"/>
      <c r="F157" s="514"/>
      <c r="G157" s="499">
        <f>G156</f>
        <v>150</v>
      </c>
      <c r="H157" s="766" t="s">
        <v>397</v>
      </c>
      <c r="I157" s="766"/>
      <c r="J157" s="766"/>
      <c r="K157" s="767"/>
    </row>
    <row r="158" spans="3:11" ht="19.5" customHeight="1" thickTop="1">
      <c r="C158" s="509"/>
      <c r="D158" s="514"/>
      <c r="E158" s="514"/>
      <c r="F158" s="514"/>
      <c r="G158" s="514"/>
      <c r="H158" s="497">
        <v>6.02</v>
      </c>
      <c r="I158" s="497" t="s">
        <v>398</v>
      </c>
      <c r="J158" s="495"/>
      <c r="K158" s="496"/>
    </row>
    <row r="159" spans="3:11" ht="19.5" customHeight="1">
      <c r="C159" s="509"/>
      <c r="D159" s="514"/>
      <c r="E159" s="514"/>
      <c r="F159" s="514"/>
      <c r="G159" s="514"/>
      <c r="H159" s="497">
        <v>6.02</v>
      </c>
      <c r="I159" s="497" t="s">
        <v>394</v>
      </c>
      <c r="J159" s="495"/>
      <c r="K159" s="545"/>
    </row>
    <row r="160" spans="3:11" ht="19.5" customHeight="1" thickBot="1">
      <c r="C160" s="510">
        <v>1</v>
      </c>
      <c r="D160" s="515">
        <v>1</v>
      </c>
      <c r="E160" s="515">
        <v>2</v>
      </c>
      <c r="F160" s="596">
        <f>F153</f>
        <v>352.8</v>
      </c>
      <c r="G160" s="498">
        <f>F160*E160*D160*C160</f>
        <v>705.6</v>
      </c>
      <c r="H160" s="495"/>
      <c r="I160" s="495"/>
      <c r="J160" s="495"/>
      <c r="K160" s="496"/>
    </row>
    <row r="161" spans="3:11" ht="19.5" customHeight="1" thickBot="1" thickTop="1">
      <c r="C161" s="509"/>
      <c r="D161" s="514"/>
      <c r="E161" s="514"/>
      <c r="F161" s="514"/>
      <c r="G161" s="499">
        <f>G160</f>
        <v>705.6</v>
      </c>
      <c r="H161" s="766" t="s">
        <v>399</v>
      </c>
      <c r="I161" s="766"/>
      <c r="J161" s="766"/>
      <c r="K161" s="767"/>
    </row>
    <row r="162" spans="3:11" ht="19.5" customHeight="1" thickTop="1">
      <c r="C162" s="509"/>
      <c r="D162" s="514"/>
      <c r="E162" s="514"/>
      <c r="F162" s="514"/>
      <c r="G162" s="514"/>
      <c r="H162" s="497">
        <v>6.02</v>
      </c>
      <c r="I162" s="497" t="s">
        <v>395</v>
      </c>
      <c r="J162" s="495"/>
      <c r="K162" s="545"/>
    </row>
    <row r="163" spans="3:11" ht="19.5" customHeight="1">
      <c r="C163" s="509"/>
      <c r="D163" s="514"/>
      <c r="E163" s="514"/>
      <c r="F163" s="514"/>
      <c r="G163" s="514"/>
      <c r="H163" s="495"/>
      <c r="I163" s="495"/>
      <c r="J163" s="495"/>
      <c r="K163" s="496"/>
    </row>
    <row r="164" spans="3:11" ht="19.5" customHeight="1" thickBot="1">
      <c r="C164" s="509">
        <v>1</v>
      </c>
      <c r="D164" s="514">
        <v>1</v>
      </c>
      <c r="E164" s="514">
        <v>1</v>
      </c>
      <c r="F164" s="596">
        <v>150</v>
      </c>
      <c r="G164" s="498">
        <f>F164*E164*D164*C164</f>
        <v>150</v>
      </c>
      <c r="H164" s="495"/>
      <c r="I164" s="495"/>
      <c r="J164" s="495"/>
      <c r="K164" s="496"/>
    </row>
    <row r="165" spans="3:11" ht="19.5" customHeight="1" thickBot="1" thickTop="1">
      <c r="C165" s="598"/>
      <c r="D165" s="598"/>
      <c r="E165" s="598"/>
      <c r="F165" s="599"/>
      <c r="G165" s="499">
        <f>G164</f>
        <v>150</v>
      </c>
      <c r="H165" s="766" t="s">
        <v>400</v>
      </c>
      <c r="I165" s="766"/>
      <c r="J165" s="766"/>
      <c r="K165" s="767"/>
    </row>
    <row r="166" ht="13.5" thickTop="1"/>
  </sheetData>
  <sheetProtection/>
  <mergeCells count="54">
    <mergeCell ref="H165:K165"/>
    <mergeCell ref="H8:K8"/>
    <mergeCell ref="I9:K9"/>
    <mergeCell ref="I10:K10"/>
    <mergeCell ref="I11:K11"/>
    <mergeCell ref="I14:K14"/>
    <mergeCell ref="I15:K15"/>
    <mergeCell ref="H107:K107"/>
    <mergeCell ref="H110:K110"/>
    <mergeCell ref="H143:K143"/>
    <mergeCell ref="I23:K23"/>
    <mergeCell ref="I24:K24"/>
    <mergeCell ref="H95:K95"/>
    <mergeCell ref="H161:K161"/>
    <mergeCell ref="H154:K154"/>
    <mergeCell ref="H157:K157"/>
    <mergeCell ref="H137:K137"/>
    <mergeCell ref="H138:K138"/>
    <mergeCell ref="H147:K147"/>
    <mergeCell ref="H150:K150"/>
    <mergeCell ref="I149:K149"/>
    <mergeCell ref="H121:K121"/>
    <mergeCell ref="H131:K131"/>
    <mergeCell ref="H77:K77"/>
    <mergeCell ref="I76:K76"/>
    <mergeCell ref="I99:K99"/>
    <mergeCell ref="H100:K100"/>
    <mergeCell ref="I40:K40"/>
    <mergeCell ref="H82:K82"/>
    <mergeCell ref="H47:K47"/>
    <mergeCell ref="H57:K57"/>
    <mergeCell ref="H104:K104"/>
    <mergeCell ref="H51:K51"/>
    <mergeCell ref="H67:K67"/>
    <mergeCell ref="H72:K72"/>
    <mergeCell ref="I59:K59"/>
    <mergeCell ref="I63:K63"/>
    <mergeCell ref="H26:K26"/>
    <mergeCell ref="I25:K25"/>
    <mergeCell ref="I28:K28"/>
    <mergeCell ref="I84:K84"/>
    <mergeCell ref="I87:K87"/>
    <mergeCell ref="H90:K90"/>
    <mergeCell ref="H38:K38"/>
    <mergeCell ref="H41:K41"/>
    <mergeCell ref="I32:K32"/>
    <mergeCell ref="I37:K37"/>
    <mergeCell ref="C5:K5"/>
    <mergeCell ref="C6:E6"/>
    <mergeCell ref="H6:K6"/>
    <mergeCell ref="H7:K7"/>
    <mergeCell ref="H12:K12"/>
    <mergeCell ref="H17:K17"/>
    <mergeCell ref="I16:K16"/>
  </mergeCells>
  <printOptions/>
  <pageMargins left="0.7" right="0.7" top="0.75" bottom="0.75" header="0.3" footer="0.3"/>
  <pageSetup horizontalDpi="600" verticalDpi="600" orientation="portrait" scale="75" r:id="rId1"/>
  <rowBreaks count="3" manualBreakCount="3">
    <brk id="41" min="1" max="11" man="1"/>
    <brk id="77" min="1" max="11" man="1"/>
    <brk id="121" min="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C3:S29"/>
  <sheetViews>
    <sheetView view="pageBreakPreview" zoomScale="115" zoomScaleSheetLayoutView="115" zoomScalePageLayoutView="0" workbookViewId="0" topLeftCell="A1">
      <selection activeCell="K25" sqref="K25"/>
    </sheetView>
  </sheetViews>
  <sheetFormatPr defaultColWidth="9.140625" defaultRowHeight="12.75"/>
  <cols>
    <col min="2" max="2" width="2.7109375" style="0" customWidth="1"/>
    <col min="3" max="3" width="36.8515625" style="0" customWidth="1"/>
    <col min="5" max="5" width="12.7109375" style="0" customWidth="1"/>
    <col min="6" max="6" width="11.7109375" style="0" customWidth="1"/>
    <col min="7" max="7" width="12.8515625" style="0" customWidth="1"/>
    <col min="8" max="13" width="10.7109375" style="0" customWidth="1"/>
    <col min="14" max="14" width="2.421875" style="0" customWidth="1"/>
  </cols>
  <sheetData>
    <row r="2" ht="13.5" thickBot="1"/>
    <row r="3" spans="3:13" ht="24" customHeight="1" thickBot="1" thickTop="1">
      <c r="C3" s="784" t="s">
        <v>366</v>
      </c>
      <c r="D3" s="785"/>
      <c r="E3" s="785"/>
      <c r="F3" s="785"/>
      <c r="G3" s="785"/>
      <c r="H3" s="785"/>
      <c r="I3" s="785"/>
      <c r="J3" s="785"/>
      <c r="K3" s="785"/>
      <c r="L3" s="785"/>
      <c r="M3" s="786"/>
    </row>
    <row r="4" spans="3:13" ht="20.25" thickBot="1" thickTop="1"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</row>
    <row r="5" spans="3:13" ht="17.25" thickBot="1" thickTop="1">
      <c r="C5" s="787" t="s">
        <v>18</v>
      </c>
      <c r="D5" s="787" t="s">
        <v>338</v>
      </c>
      <c r="E5" s="789" t="s">
        <v>339</v>
      </c>
      <c r="F5" s="789" t="s">
        <v>340</v>
      </c>
      <c r="G5" s="789" t="s">
        <v>341</v>
      </c>
      <c r="H5" s="791" t="s">
        <v>342</v>
      </c>
      <c r="I5" s="792"/>
      <c r="J5" s="792"/>
      <c r="K5" s="792"/>
      <c r="L5" s="792"/>
      <c r="M5" s="793"/>
    </row>
    <row r="6" spans="3:13" ht="15" customHeight="1" thickBot="1" thickTop="1">
      <c r="C6" s="788"/>
      <c r="D6" s="788"/>
      <c r="E6" s="790"/>
      <c r="F6" s="790"/>
      <c r="G6" s="790"/>
      <c r="H6" s="547">
        <v>6</v>
      </c>
      <c r="I6" s="547">
        <v>8</v>
      </c>
      <c r="J6" s="547">
        <v>10</v>
      </c>
      <c r="K6" s="547">
        <v>12</v>
      </c>
      <c r="L6" s="547">
        <v>14</v>
      </c>
      <c r="M6" s="547">
        <v>16</v>
      </c>
    </row>
    <row r="7" spans="3:13" ht="16.5" thickTop="1">
      <c r="C7" s="548"/>
      <c r="D7" s="549"/>
      <c r="E7" s="550"/>
      <c r="F7" s="550"/>
      <c r="G7" s="550"/>
      <c r="H7" s="551"/>
      <c r="I7" s="551"/>
      <c r="J7" s="551"/>
      <c r="K7" s="551"/>
      <c r="L7" s="551"/>
      <c r="M7" s="552"/>
    </row>
    <row r="8" spans="3:13" ht="25.5" customHeight="1">
      <c r="C8" s="553" t="s">
        <v>323</v>
      </c>
      <c r="D8" s="554"/>
      <c r="E8" s="555"/>
      <c r="F8" s="556"/>
      <c r="G8" s="554"/>
      <c r="H8" s="557"/>
      <c r="I8" s="557"/>
      <c r="J8" s="557"/>
      <c r="K8" s="557"/>
      <c r="L8" s="557"/>
      <c r="M8" s="558"/>
    </row>
    <row r="9" spans="3:13" ht="19.5" customHeight="1">
      <c r="C9" s="559" t="s">
        <v>367</v>
      </c>
      <c r="D9" s="560">
        <v>14</v>
      </c>
      <c r="E9" s="561">
        <v>1.9</v>
      </c>
      <c r="F9" s="562">
        <v>11</v>
      </c>
      <c r="G9" s="560">
        <v>36</v>
      </c>
      <c r="H9" s="563" t="s">
        <v>344</v>
      </c>
      <c r="I9" s="563" t="s">
        <v>344</v>
      </c>
      <c r="J9" s="563" t="s">
        <v>344</v>
      </c>
      <c r="K9" s="563" t="s">
        <v>344</v>
      </c>
      <c r="L9" s="563">
        <f>E9*F9*G9</f>
        <v>752.4</v>
      </c>
      <c r="M9" s="564" t="s">
        <v>344</v>
      </c>
    </row>
    <row r="10" spans="3:13" ht="19.5" customHeight="1">
      <c r="C10" s="559" t="s">
        <v>368</v>
      </c>
      <c r="D10" s="560">
        <v>14</v>
      </c>
      <c r="E10" s="561">
        <v>1.9</v>
      </c>
      <c r="F10" s="562">
        <v>11</v>
      </c>
      <c r="G10" s="560">
        <v>36</v>
      </c>
      <c r="H10" s="563" t="s">
        <v>344</v>
      </c>
      <c r="I10" s="563" t="s">
        <v>344</v>
      </c>
      <c r="J10" s="563" t="s">
        <v>344</v>
      </c>
      <c r="K10" s="563" t="s">
        <v>344</v>
      </c>
      <c r="L10" s="563">
        <f>E10*F10*G10</f>
        <v>752.4</v>
      </c>
      <c r="M10" s="564" t="s">
        <v>344</v>
      </c>
    </row>
    <row r="11" spans="3:13" ht="25.5" customHeight="1">
      <c r="C11" s="553" t="s">
        <v>41</v>
      </c>
      <c r="D11" s="554"/>
      <c r="E11" s="555"/>
      <c r="F11" s="556"/>
      <c r="G11" s="554"/>
      <c r="H11" s="557"/>
      <c r="I11" s="557"/>
      <c r="J11" s="557"/>
      <c r="K11" s="557"/>
      <c r="L11" s="557"/>
      <c r="M11" s="558"/>
    </row>
    <row r="12" spans="3:13" ht="19.5" customHeight="1">
      <c r="C12" s="559" t="s">
        <v>369</v>
      </c>
      <c r="D12" s="560">
        <v>12</v>
      </c>
      <c r="E12" s="561">
        <v>3.5</v>
      </c>
      <c r="F12" s="562">
        <v>6</v>
      </c>
      <c r="G12" s="560">
        <v>36</v>
      </c>
      <c r="H12" s="563" t="s">
        <v>344</v>
      </c>
      <c r="I12" s="563" t="s">
        <v>344</v>
      </c>
      <c r="J12" s="563" t="s">
        <v>344</v>
      </c>
      <c r="K12" s="563">
        <f>E12*F12*G12</f>
        <v>756</v>
      </c>
      <c r="L12" s="585">
        <v>0</v>
      </c>
      <c r="M12" s="564" t="s">
        <v>344</v>
      </c>
    </row>
    <row r="13" spans="3:19" ht="19.5" customHeight="1">
      <c r="C13" s="565" t="s">
        <v>51</v>
      </c>
      <c r="D13" s="560"/>
      <c r="E13" s="561"/>
      <c r="F13" s="562"/>
      <c r="G13" s="560"/>
      <c r="H13" s="563"/>
      <c r="I13" s="563"/>
      <c r="J13" s="563"/>
      <c r="K13" s="563"/>
      <c r="L13" s="563"/>
      <c r="M13" s="564"/>
      <c r="S13">
        <f>3/0.2</f>
        <v>15</v>
      </c>
    </row>
    <row r="14" spans="3:13" ht="19.5" customHeight="1">
      <c r="C14" s="559" t="s">
        <v>373</v>
      </c>
      <c r="D14" s="560">
        <v>8</v>
      </c>
      <c r="E14" s="561">
        <v>1.05</v>
      </c>
      <c r="F14" s="562">
        <v>16</v>
      </c>
      <c r="G14" s="560">
        <v>36</v>
      </c>
      <c r="H14" s="563" t="s">
        <v>344</v>
      </c>
      <c r="I14" s="563">
        <f>G14*F14*E14</f>
        <v>604.8000000000001</v>
      </c>
      <c r="J14" s="563" t="s">
        <v>344</v>
      </c>
      <c r="K14" s="563" t="s">
        <v>344</v>
      </c>
      <c r="L14" s="563" t="s">
        <v>344</v>
      </c>
      <c r="M14" s="564" t="s">
        <v>344</v>
      </c>
    </row>
    <row r="15" spans="3:13" ht="25.5" customHeight="1">
      <c r="C15" s="553" t="s">
        <v>370</v>
      </c>
      <c r="D15" s="554"/>
      <c r="E15" s="555"/>
      <c r="F15" s="556"/>
      <c r="G15" s="554"/>
      <c r="H15" s="557"/>
      <c r="I15" s="557"/>
      <c r="J15" s="557"/>
      <c r="K15" s="557"/>
      <c r="L15" s="557"/>
      <c r="M15" s="558"/>
    </row>
    <row r="16" spans="3:17" ht="19.5" customHeight="1">
      <c r="C16" s="559" t="s">
        <v>371</v>
      </c>
      <c r="D16" s="560">
        <v>12</v>
      </c>
      <c r="E16" s="561">
        <v>2</v>
      </c>
      <c r="F16" s="562">
        <v>4</v>
      </c>
      <c r="G16" s="560">
        <v>36</v>
      </c>
      <c r="H16" s="563" t="s">
        <v>344</v>
      </c>
      <c r="I16" s="563" t="s">
        <v>344</v>
      </c>
      <c r="J16" s="563" t="s">
        <v>344</v>
      </c>
      <c r="K16" s="563">
        <f>E16*F16*G16</f>
        <v>288</v>
      </c>
      <c r="L16" s="585">
        <v>0</v>
      </c>
      <c r="M16" s="564" t="s">
        <v>344</v>
      </c>
      <c r="Q16">
        <f>2/0.2</f>
        <v>10</v>
      </c>
    </row>
    <row r="17" spans="3:19" ht="19.5" customHeight="1">
      <c r="C17" s="565" t="s">
        <v>51</v>
      </c>
      <c r="D17" s="560"/>
      <c r="E17" s="561"/>
      <c r="F17" s="562"/>
      <c r="G17" s="560"/>
      <c r="H17" s="563"/>
      <c r="I17" s="563"/>
      <c r="J17" s="563"/>
      <c r="K17" s="563"/>
      <c r="L17" s="563"/>
      <c r="M17" s="564"/>
      <c r="S17">
        <f>3/0.2</f>
        <v>15</v>
      </c>
    </row>
    <row r="18" spans="3:13" ht="19.5" customHeight="1">
      <c r="C18" s="559" t="s">
        <v>372</v>
      </c>
      <c r="D18" s="560">
        <v>8</v>
      </c>
      <c r="E18" s="561">
        <v>0.7</v>
      </c>
      <c r="F18" s="562">
        <v>11</v>
      </c>
      <c r="G18" s="560">
        <v>76</v>
      </c>
      <c r="H18" s="563" t="s">
        <v>344</v>
      </c>
      <c r="I18" s="563">
        <f>G18*F18*E18</f>
        <v>585.1999999999999</v>
      </c>
      <c r="J18" s="563" t="s">
        <v>344</v>
      </c>
      <c r="K18" s="563" t="s">
        <v>344</v>
      </c>
      <c r="L18" s="563" t="s">
        <v>344</v>
      </c>
      <c r="M18" s="564" t="s">
        <v>344</v>
      </c>
    </row>
    <row r="19" spans="3:13" ht="19.5" customHeight="1">
      <c r="C19" s="566" t="s">
        <v>343</v>
      </c>
      <c r="D19" s="560"/>
      <c r="E19" s="561"/>
      <c r="F19" s="562"/>
      <c r="G19" s="560"/>
      <c r="H19" s="563"/>
      <c r="I19" s="563"/>
      <c r="J19" s="563"/>
      <c r="K19" s="563"/>
      <c r="L19" s="563"/>
      <c r="M19" s="564"/>
    </row>
    <row r="20" spans="3:13" ht="19.5" customHeight="1">
      <c r="C20" s="559" t="s">
        <v>374</v>
      </c>
      <c r="D20" s="560">
        <v>12</v>
      </c>
      <c r="E20" s="561">
        <v>390</v>
      </c>
      <c r="F20" s="562">
        <v>3</v>
      </c>
      <c r="G20" s="560">
        <v>1</v>
      </c>
      <c r="H20" s="563" t="s">
        <v>344</v>
      </c>
      <c r="I20" s="563" t="s">
        <v>344</v>
      </c>
      <c r="J20" s="563" t="s">
        <v>344</v>
      </c>
      <c r="K20" s="563">
        <f>E20*F20*G20</f>
        <v>1170</v>
      </c>
      <c r="L20" s="585">
        <v>0</v>
      </c>
      <c r="M20" s="564" t="s">
        <v>344</v>
      </c>
    </row>
    <row r="21" spans="3:13" ht="19.5" customHeight="1">
      <c r="C21" s="559" t="s">
        <v>375</v>
      </c>
      <c r="D21" s="560">
        <v>12</v>
      </c>
      <c r="E21" s="561">
        <v>390</v>
      </c>
      <c r="F21" s="562">
        <v>3</v>
      </c>
      <c r="G21" s="560">
        <v>1</v>
      </c>
      <c r="H21" s="563" t="s">
        <v>344</v>
      </c>
      <c r="I21" s="563" t="s">
        <v>344</v>
      </c>
      <c r="J21" s="563" t="s">
        <v>344</v>
      </c>
      <c r="K21" s="563">
        <f>E21*F21*G21</f>
        <v>1170</v>
      </c>
      <c r="L21" s="585">
        <v>0</v>
      </c>
      <c r="M21" s="564" t="s">
        <v>344</v>
      </c>
    </row>
    <row r="22" spans="3:19" ht="19.5" customHeight="1">
      <c r="C22" s="565" t="s">
        <v>51</v>
      </c>
      <c r="D22" s="560"/>
      <c r="E22" s="561"/>
      <c r="F22" s="562"/>
      <c r="G22" s="560"/>
      <c r="H22" s="563"/>
      <c r="I22" s="563"/>
      <c r="J22" s="563"/>
      <c r="K22" s="563"/>
      <c r="L22" s="563"/>
      <c r="M22" s="564"/>
      <c r="Q22">
        <f>390/0.2</f>
        <v>1950</v>
      </c>
      <c r="S22">
        <f>3/0.2</f>
        <v>15</v>
      </c>
    </row>
    <row r="23" spans="3:13" ht="19.5" customHeight="1">
      <c r="C23" s="559" t="s">
        <v>376</v>
      </c>
      <c r="D23" s="560">
        <v>8</v>
      </c>
      <c r="E23" s="561">
        <v>1.5</v>
      </c>
      <c r="F23" s="562">
        <v>1951</v>
      </c>
      <c r="G23" s="560">
        <v>1</v>
      </c>
      <c r="H23" s="563" t="s">
        <v>344</v>
      </c>
      <c r="I23" s="563">
        <f>G23*F23*E23</f>
        <v>2926.5</v>
      </c>
      <c r="J23" s="563" t="s">
        <v>344</v>
      </c>
      <c r="K23" s="563" t="s">
        <v>344</v>
      </c>
      <c r="L23" s="563" t="s">
        <v>344</v>
      </c>
      <c r="M23" s="564" t="s">
        <v>344</v>
      </c>
    </row>
    <row r="24" spans="3:13" ht="19.5" customHeight="1">
      <c r="C24" s="567"/>
      <c r="D24" s="554"/>
      <c r="E24" s="555"/>
      <c r="F24" s="556"/>
      <c r="G24" s="554"/>
      <c r="H24" s="557" t="s">
        <v>344</v>
      </c>
      <c r="I24" s="557" t="s">
        <v>344</v>
      </c>
      <c r="J24" s="557" t="s">
        <v>344</v>
      </c>
      <c r="K24" s="557" t="s">
        <v>344</v>
      </c>
      <c r="L24" s="557" t="s">
        <v>344</v>
      </c>
      <c r="M24" s="558" t="s">
        <v>344</v>
      </c>
    </row>
    <row r="25" spans="3:13" ht="19.5" customHeight="1">
      <c r="C25" s="559"/>
      <c r="D25" s="560"/>
      <c r="E25" s="561"/>
      <c r="F25" s="562"/>
      <c r="G25" s="560"/>
      <c r="H25" s="563" t="s">
        <v>344</v>
      </c>
      <c r="I25" s="563" t="s">
        <v>344</v>
      </c>
      <c r="J25" s="563" t="s">
        <v>344</v>
      </c>
      <c r="K25" s="563" t="s">
        <v>344</v>
      </c>
      <c r="L25" s="563" t="s">
        <v>344</v>
      </c>
      <c r="M25" s="564" t="s">
        <v>344</v>
      </c>
    </row>
    <row r="26" spans="3:13" ht="19.5" customHeight="1" thickBot="1">
      <c r="C26" s="568"/>
      <c r="D26" s="569"/>
      <c r="E26" s="570"/>
      <c r="F26" s="571"/>
      <c r="G26" s="569"/>
      <c r="H26" s="570" t="s">
        <v>164</v>
      </c>
      <c r="I26" s="570" t="s">
        <v>164</v>
      </c>
      <c r="J26" s="570" t="s">
        <v>164</v>
      </c>
      <c r="K26" s="570" t="s">
        <v>164</v>
      </c>
      <c r="L26" s="570"/>
      <c r="M26" s="572" t="s">
        <v>164</v>
      </c>
    </row>
    <row r="27" spans="3:13" ht="16.5" thickTop="1">
      <c r="C27" s="573"/>
      <c r="D27" s="574"/>
      <c r="E27" s="775" t="s">
        <v>36</v>
      </c>
      <c r="F27" s="776"/>
      <c r="G27" s="777"/>
      <c r="H27" s="575">
        <f>SUM(H8:H26)</f>
        <v>0</v>
      </c>
      <c r="I27" s="575">
        <f>SUM(I9:I25)</f>
        <v>4116.5</v>
      </c>
      <c r="J27" s="575">
        <f>SUM(J8:J26)</f>
        <v>0</v>
      </c>
      <c r="K27" s="575">
        <f>SUM(K8:K25)</f>
        <v>3384</v>
      </c>
      <c r="L27" s="575">
        <f>SUM(L8:L26)</f>
        <v>1504.8</v>
      </c>
      <c r="M27" s="576">
        <f>SUM(M8:M25)</f>
        <v>0</v>
      </c>
    </row>
    <row r="28" spans="3:13" ht="15.75">
      <c r="C28" s="573"/>
      <c r="D28" s="577"/>
      <c r="E28" s="778" t="s">
        <v>345</v>
      </c>
      <c r="F28" s="779"/>
      <c r="G28" s="780"/>
      <c r="H28" s="578">
        <v>0.222</v>
      </c>
      <c r="I28" s="579">
        <v>0.395</v>
      </c>
      <c r="J28" s="579">
        <v>0.617</v>
      </c>
      <c r="K28" s="579">
        <v>0.888</v>
      </c>
      <c r="L28" s="579">
        <v>1.21</v>
      </c>
      <c r="M28" s="580">
        <v>0.888</v>
      </c>
    </row>
    <row r="29" spans="3:13" ht="16.5" thickBot="1">
      <c r="C29" s="573"/>
      <c r="D29" s="577"/>
      <c r="E29" s="781" t="s">
        <v>346</v>
      </c>
      <c r="F29" s="782"/>
      <c r="G29" s="783"/>
      <c r="H29" s="581">
        <f aca="true" t="shared" si="0" ref="H29:M29">H28*H27</f>
        <v>0</v>
      </c>
      <c r="I29" s="581">
        <f t="shared" si="0"/>
        <v>1626.0175000000002</v>
      </c>
      <c r="J29" s="581">
        <f t="shared" si="0"/>
        <v>0</v>
      </c>
      <c r="K29" s="581">
        <f t="shared" si="0"/>
        <v>3004.992</v>
      </c>
      <c r="L29" s="581">
        <f t="shared" si="0"/>
        <v>1820.808</v>
      </c>
      <c r="M29" s="582">
        <f t="shared" si="0"/>
        <v>0</v>
      </c>
    </row>
    <row r="30" ht="13.5" thickTop="1"/>
  </sheetData>
  <sheetProtection/>
  <mergeCells count="10">
    <mergeCell ref="E27:G27"/>
    <mergeCell ref="E28:G28"/>
    <mergeCell ref="E29:G29"/>
    <mergeCell ref="C3:M3"/>
    <mergeCell ref="C5:C6"/>
    <mergeCell ref="D5:D6"/>
    <mergeCell ref="E5:E6"/>
    <mergeCell ref="F5:F6"/>
    <mergeCell ref="G5:G6"/>
    <mergeCell ref="H5:M5"/>
  </mergeCells>
  <printOptions/>
  <pageMargins left="0.7" right="0.7" top="0.75" bottom="0.75" header="0.3" footer="0.3"/>
  <pageSetup horizontalDpi="600" verticalDpi="600" orientation="portrait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tabColor theme="9" tint="-0.24997000396251678"/>
  </sheetPr>
  <dimension ref="B1:AA238"/>
  <sheetViews>
    <sheetView showGridLines="0" showZeros="0" view="pageBreakPreview" zoomScale="90" zoomScaleSheetLayoutView="90" zoomScalePageLayoutView="0" workbookViewId="0" topLeftCell="A1">
      <pane ySplit="3" topLeftCell="A192" activePane="bottomLeft" state="frozen"/>
      <selection pane="topLeft" activeCell="A1" sqref="A1"/>
      <selection pane="bottomLeft" activeCell="K238" sqref="K238"/>
    </sheetView>
  </sheetViews>
  <sheetFormatPr defaultColWidth="9.140625" defaultRowHeight="12.75"/>
  <cols>
    <col min="1" max="1" width="9.140625" style="12" customWidth="1"/>
    <col min="2" max="2" width="3.8515625" style="12" customWidth="1"/>
    <col min="3" max="3" width="33.7109375" style="21" customWidth="1"/>
    <col min="4" max="4" width="10.8515625" style="14" customWidth="1"/>
    <col min="5" max="5" width="6.00390625" style="14" customWidth="1"/>
    <col min="6" max="6" width="9.140625" style="180" customWidth="1"/>
    <col min="7" max="9" width="4.7109375" style="14" customWidth="1"/>
    <col min="10" max="10" width="9.140625" style="25" customWidth="1"/>
    <col min="11" max="18" width="11.28125" style="12" customWidth="1"/>
    <col min="19" max="19" width="9.421875" style="12" bestFit="1" customWidth="1"/>
    <col min="20" max="16384" width="9.140625" style="12" customWidth="1"/>
  </cols>
  <sheetData>
    <row r="1" spans="2:18" s="137" customFormat="1" ht="13.5" thickBot="1">
      <c r="B1" s="794" t="s">
        <v>158</v>
      </c>
      <c r="C1" s="794"/>
      <c r="D1" s="794"/>
      <c r="E1" s="794"/>
      <c r="F1" s="794"/>
      <c r="G1" s="794"/>
      <c r="H1" s="165"/>
      <c r="I1" s="166" t="s">
        <v>145</v>
      </c>
      <c r="J1" s="167"/>
      <c r="K1" s="168" t="s">
        <v>139</v>
      </c>
      <c r="L1" s="169" t="s">
        <v>159</v>
      </c>
      <c r="M1" s="166" t="s">
        <v>140</v>
      </c>
      <c r="N1" s="170">
        <v>200</v>
      </c>
      <c r="O1" s="795" t="s">
        <v>146</v>
      </c>
      <c r="P1" s="795"/>
      <c r="Q1" s="165" t="e">
        <f>#REF!</f>
        <v>#REF!</v>
      </c>
      <c r="R1" s="165"/>
    </row>
    <row r="2" spans="2:18" s="1" customFormat="1" ht="12.75">
      <c r="B2" s="796" t="s">
        <v>17</v>
      </c>
      <c r="C2" s="798" t="s">
        <v>18</v>
      </c>
      <c r="D2" s="800" t="s">
        <v>21</v>
      </c>
      <c r="E2" s="800" t="s">
        <v>19</v>
      </c>
      <c r="F2" s="802" t="s">
        <v>20</v>
      </c>
      <c r="G2" s="800" t="s">
        <v>1</v>
      </c>
      <c r="H2" s="800"/>
      <c r="I2" s="800"/>
      <c r="J2" s="804" t="s">
        <v>24</v>
      </c>
      <c r="K2" s="806">
        <v>6</v>
      </c>
      <c r="L2" s="806">
        <v>8</v>
      </c>
      <c r="M2" s="806">
        <v>10</v>
      </c>
      <c r="N2" s="806">
        <v>12</v>
      </c>
      <c r="O2" s="806">
        <v>14</v>
      </c>
      <c r="P2" s="806">
        <v>16</v>
      </c>
      <c r="Q2" s="806">
        <v>20</v>
      </c>
      <c r="R2" s="806"/>
    </row>
    <row r="3" spans="2:18" s="1" customFormat="1" ht="12.75">
      <c r="B3" s="797"/>
      <c r="C3" s="799"/>
      <c r="D3" s="801"/>
      <c r="E3" s="801"/>
      <c r="F3" s="803"/>
      <c r="G3" s="192" t="s">
        <v>22</v>
      </c>
      <c r="H3" s="192" t="s">
        <v>23</v>
      </c>
      <c r="I3" s="192" t="s">
        <v>25</v>
      </c>
      <c r="J3" s="805"/>
      <c r="K3" s="807"/>
      <c r="L3" s="807"/>
      <c r="M3" s="807"/>
      <c r="N3" s="807"/>
      <c r="O3" s="807"/>
      <c r="P3" s="807"/>
      <c r="Q3" s="807"/>
      <c r="R3" s="807"/>
    </row>
    <row r="4" spans="2:18" ht="12.75">
      <c r="B4" s="9"/>
      <c r="C4" s="10"/>
      <c r="D4" s="11"/>
      <c r="E4" s="11"/>
      <c r="F4" s="171"/>
      <c r="G4" s="11"/>
      <c r="H4" s="11"/>
      <c r="I4" s="11"/>
      <c r="J4" s="23">
        <f>Flr*Mbr*Rbr</f>
        <v>0</v>
      </c>
      <c r="K4" s="4">
        <f aca="true" t="shared" si="0" ref="K4:Q5">IF($E4=K$2,ROUND(Total*Length,2),"")</f>
      </c>
      <c r="L4" s="4">
        <f t="shared" si="0"/>
      </c>
      <c r="M4" s="4">
        <f t="shared" si="0"/>
      </c>
      <c r="N4" s="4">
        <f t="shared" si="0"/>
      </c>
      <c r="O4" s="4">
        <f t="shared" si="0"/>
      </c>
      <c r="P4" s="4">
        <f t="shared" si="0"/>
      </c>
      <c r="Q4" s="4">
        <f t="shared" si="0"/>
      </c>
      <c r="R4" s="4"/>
    </row>
    <row r="5" spans="2:18" ht="12.75">
      <c r="B5" s="9"/>
      <c r="C5" s="3" t="s">
        <v>41</v>
      </c>
      <c r="D5" s="11"/>
      <c r="E5" s="11"/>
      <c r="F5" s="171"/>
      <c r="G5" s="11"/>
      <c r="H5" s="11"/>
      <c r="I5" s="11"/>
      <c r="J5" s="23">
        <f>Flr*Mbr*Rbr</f>
        <v>0</v>
      </c>
      <c r="K5" s="4">
        <f t="shared" si="0"/>
      </c>
      <c r="L5" s="4">
        <f t="shared" si="0"/>
      </c>
      <c r="M5" s="4">
        <f t="shared" si="0"/>
      </c>
      <c r="N5" s="4">
        <f t="shared" si="0"/>
      </c>
      <c r="O5" s="4">
        <f t="shared" si="0"/>
      </c>
      <c r="P5" s="4">
        <f t="shared" si="0"/>
      </c>
      <c r="Q5" s="4">
        <f t="shared" si="0"/>
      </c>
      <c r="R5" s="4"/>
    </row>
    <row r="6" spans="2:19" ht="12.75">
      <c r="B6" s="9"/>
      <c r="C6" s="8" t="s">
        <v>44</v>
      </c>
      <c r="D6" s="11"/>
      <c r="E6" s="11"/>
      <c r="F6" s="171"/>
      <c r="G6" s="11"/>
      <c r="H6" s="11"/>
      <c r="I6" s="11"/>
      <c r="J6" s="23"/>
      <c r="K6" s="4"/>
      <c r="L6" s="4"/>
      <c r="M6" s="4"/>
      <c r="N6" s="4"/>
      <c r="O6" s="4"/>
      <c r="P6" s="4"/>
      <c r="Q6" s="4"/>
      <c r="R6" s="4"/>
      <c r="S6" s="12" t="s">
        <v>44</v>
      </c>
    </row>
    <row r="7" spans="2:26" ht="12.75">
      <c r="B7" s="9"/>
      <c r="C7" s="10" t="s">
        <v>26</v>
      </c>
      <c r="D7" s="11" t="s">
        <v>43</v>
      </c>
      <c r="E7" s="11">
        <v>20</v>
      </c>
      <c r="F7" s="171">
        <v>3.68</v>
      </c>
      <c r="G7" s="11">
        <v>1</v>
      </c>
      <c r="H7" s="11">
        <v>2</v>
      </c>
      <c r="I7" s="11">
        <v>12</v>
      </c>
      <c r="J7" s="23">
        <f aca="true" t="shared" si="1" ref="J7:J38">Flr*Mbr*Rbr</f>
        <v>24</v>
      </c>
      <c r="K7" s="4">
        <f aca="true" t="shared" si="2" ref="K7:Q16">IF($E7=K$2,ROUND(Total*Length,2),"")</f>
      </c>
      <c r="L7" s="4">
        <f t="shared" si="2"/>
      </c>
      <c r="M7" s="4">
        <f t="shared" si="2"/>
      </c>
      <c r="N7" s="4">
        <f t="shared" si="2"/>
      </c>
      <c r="O7" s="4">
        <f t="shared" si="2"/>
      </c>
      <c r="P7" s="4">
        <f t="shared" si="2"/>
      </c>
      <c r="Q7" s="4">
        <f t="shared" si="2"/>
        <v>88.32</v>
      </c>
      <c r="R7" s="4"/>
      <c r="S7" s="12" t="s">
        <v>26</v>
      </c>
      <c r="T7" s="12" t="s">
        <v>43</v>
      </c>
      <c r="U7" s="12">
        <v>20</v>
      </c>
      <c r="V7" s="12">
        <v>3.68</v>
      </c>
      <c r="W7" s="12">
        <v>1</v>
      </c>
      <c r="X7" s="12">
        <v>2</v>
      </c>
      <c r="Y7" s="12">
        <v>12</v>
      </c>
      <c r="Z7" s="12" t="s">
        <v>164</v>
      </c>
    </row>
    <row r="8" spans="2:26" ht="12.75">
      <c r="B8" s="9"/>
      <c r="C8" s="10" t="s">
        <v>42</v>
      </c>
      <c r="D8" s="11" t="s">
        <v>34</v>
      </c>
      <c r="E8" s="11">
        <v>8</v>
      </c>
      <c r="F8" s="171">
        <v>1.2</v>
      </c>
      <c r="G8" s="11">
        <v>1</v>
      </c>
      <c r="H8" s="11">
        <v>2</v>
      </c>
      <c r="I8" s="11">
        <v>13</v>
      </c>
      <c r="J8" s="23">
        <f t="shared" si="1"/>
        <v>26</v>
      </c>
      <c r="K8" s="4">
        <f t="shared" si="2"/>
      </c>
      <c r="L8" s="4">
        <f t="shared" si="2"/>
        <v>31.2</v>
      </c>
      <c r="M8" s="4">
        <f t="shared" si="2"/>
      </c>
      <c r="N8" s="4">
        <f t="shared" si="2"/>
      </c>
      <c r="O8" s="4">
        <f t="shared" si="2"/>
      </c>
      <c r="P8" s="4">
        <f t="shared" si="2"/>
      </c>
      <c r="Q8" s="4">
        <f t="shared" si="2"/>
      </c>
      <c r="R8" s="4"/>
      <c r="S8" s="12" t="s">
        <v>136</v>
      </c>
      <c r="T8" s="12" t="s">
        <v>34</v>
      </c>
      <c r="U8" s="12">
        <v>8</v>
      </c>
      <c r="V8" s="12">
        <v>1.2</v>
      </c>
      <c r="W8" s="12">
        <v>1</v>
      </c>
      <c r="X8" s="12">
        <v>2</v>
      </c>
      <c r="Y8" s="12">
        <v>13</v>
      </c>
      <c r="Z8" s="12">
        <v>31.2</v>
      </c>
    </row>
    <row r="9" spans="2:26" ht="12.75">
      <c r="B9" s="9"/>
      <c r="C9" s="10" t="s">
        <v>27</v>
      </c>
      <c r="D9" s="11" t="s">
        <v>43</v>
      </c>
      <c r="E9" s="11">
        <v>20</v>
      </c>
      <c r="F9" s="171">
        <v>3.68</v>
      </c>
      <c r="G9" s="11">
        <v>1</v>
      </c>
      <c r="H9" s="11">
        <v>2</v>
      </c>
      <c r="I9" s="11">
        <v>8</v>
      </c>
      <c r="J9" s="23">
        <f t="shared" si="1"/>
        <v>16</v>
      </c>
      <c r="K9" s="4">
        <f t="shared" si="2"/>
      </c>
      <c r="L9" s="4">
        <f t="shared" si="2"/>
      </c>
      <c r="M9" s="4">
        <f t="shared" si="2"/>
      </c>
      <c r="N9" s="4">
        <f t="shared" si="2"/>
      </c>
      <c r="O9" s="4">
        <f t="shared" si="2"/>
      </c>
      <c r="P9" s="4">
        <f t="shared" si="2"/>
      </c>
      <c r="Q9" s="4">
        <f t="shared" si="2"/>
        <v>58.88</v>
      </c>
      <c r="R9" s="4"/>
      <c r="S9" s="12" t="s">
        <v>27</v>
      </c>
      <c r="T9" s="12" t="s">
        <v>43</v>
      </c>
      <c r="U9" s="12">
        <v>20</v>
      </c>
      <c r="V9" s="12">
        <v>3.68</v>
      </c>
      <c r="W9" s="12">
        <v>1</v>
      </c>
      <c r="X9" s="12">
        <v>2</v>
      </c>
      <c r="Y9" s="12">
        <v>8</v>
      </c>
      <c r="Z9" s="12" t="s">
        <v>164</v>
      </c>
    </row>
    <row r="10" spans="2:26" ht="12.75">
      <c r="B10" s="9"/>
      <c r="C10" s="10" t="s">
        <v>42</v>
      </c>
      <c r="D10" s="11" t="s">
        <v>34</v>
      </c>
      <c r="E10" s="11">
        <v>8</v>
      </c>
      <c r="F10" s="171">
        <v>1.2</v>
      </c>
      <c r="G10" s="11">
        <v>1</v>
      </c>
      <c r="H10" s="11">
        <v>2</v>
      </c>
      <c r="I10" s="11">
        <v>13</v>
      </c>
      <c r="J10" s="23">
        <f t="shared" si="1"/>
        <v>26</v>
      </c>
      <c r="K10" s="4">
        <f t="shared" si="2"/>
      </c>
      <c r="L10" s="4">
        <f t="shared" si="2"/>
        <v>31.2</v>
      </c>
      <c r="M10" s="4">
        <f t="shared" si="2"/>
      </c>
      <c r="N10" s="4">
        <f t="shared" si="2"/>
      </c>
      <c r="O10" s="4">
        <f t="shared" si="2"/>
      </c>
      <c r="P10" s="4">
        <f t="shared" si="2"/>
      </c>
      <c r="Q10" s="4">
        <f t="shared" si="2"/>
      </c>
      <c r="R10" s="4"/>
      <c r="S10" s="12" t="s">
        <v>136</v>
      </c>
      <c r="T10" s="12" t="s">
        <v>34</v>
      </c>
      <c r="U10" s="12">
        <v>8</v>
      </c>
      <c r="V10" s="12">
        <v>1.2</v>
      </c>
      <c r="W10" s="12">
        <v>1</v>
      </c>
      <c r="X10" s="12">
        <v>2</v>
      </c>
      <c r="Y10" s="12">
        <v>13</v>
      </c>
      <c r="Z10" s="12">
        <v>31.2</v>
      </c>
    </row>
    <row r="11" spans="2:26" ht="12.75">
      <c r="B11" s="9"/>
      <c r="C11" s="10" t="s">
        <v>28</v>
      </c>
      <c r="D11" s="11" t="s">
        <v>43</v>
      </c>
      <c r="E11" s="11">
        <v>20</v>
      </c>
      <c r="F11" s="171">
        <v>3.68</v>
      </c>
      <c r="G11" s="11">
        <v>1</v>
      </c>
      <c r="H11" s="11">
        <v>2</v>
      </c>
      <c r="I11" s="11">
        <v>12</v>
      </c>
      <c r="J11" s="23">
        <f t="shared" si="1"/>
        <v>24</v>
      </c>
      <c r="K11" s="4">
        <f t="shared" si="2"/>
      </c>
      <c r="L11" s="4">
        <f t="shared" si="2"/>
      </c>
      <c r="M11" s="4">
        <f t="shared" si="2"/>
      </c>
      <c r="N11" s="4">
        <f t="shared" si="2"/>
      </c>
      <c r="O11" s="4">
        <f t="shared" si="2"/>
      </c>
      <c r="P11" s="4">
        <f t="shared" si="2"/>
      </c>
      <c r="Q11" s="4">
        <f t="shared" si="2"/>
        <v>88.32</v>
      </c>
      <c r="R11" s="4"/>
      <c r="S11" s="12" t="s">
        <v>28</v>
      </c>
      <c r="T11" s="12" t="s">
        <v>43</v>
      </c>
      <c r="U11" s="12">
        <v>20</v>
      </c>
      <c r="V11" s="12">
        <v>3.68</v>
      </c>
      <c r="W11" s="12">
        <v>1</v>
      </c>
      <c r="X11" s="12">
        <v>2</v>
      </c>
      <c r="Y11" s="12">
        <v>12</v>
      </c>
      <c r="Z11" s="12" t="s">
        <v>164</v>
      </c>
    </row>
    <row r="12" spans="2:26" ht="12.75">
      <c r="B12" s="9"/>
      <c r="C12" s="10" t="s">
        <v>35</v>
      </c>
      <c r="D12" s="11" t="s">
        <v>35</v>
      </c>
      <c r="E12" s="11">
        <v>8</v>
      </c>
      <c r="F12" s="171">
        <v>1.3</v>
      </c>
      <c r="G12" s="11">
        <v>1</v>
      </c>
      <c r="H12" s="11">
        <v>2</v>
      </c>
      <c r="I12" s="11">
        <v>13</v>
      </c>
      <c r="J12" s="23">
        <f t="shared" si="1"/>
        <v>26</v>
      </c>
      <c r="K12" s="4">
        <f t="shared" si="2"/>
      </c>
      <c r="L12" s="4">
        <f t="shared" si="2"/>
        <v>33.8</v>
      </c>
      <c r="M12" s="4">
        <f t="shared" si="2"/>
      </c>
      <c r="N12" s="4">
        <f t="shared" si="2"/>
      </c>
      <c r="O12" s="4">
        <f t="shared" si="2"/>
      </c>
      <c r="P12" s="4">
        <f t="shared" si="2"/>
      </c>
      <c r="Q12" s="4">
        <f t="shared" si="2"/>
      </c>
      <c r="R12" s="4"/>
      <c r="S12" s="12" t="s">
        <v>35</v>
      </c>
      <c r="T12" s="12" t="s">
        <v>35</v>
      </c>
      <c r="U12" s="12">
        <v>8</v>
      </c>
      <c r="V12" s="12">
        <v>1.3</v>
      </c>
      <c r="W12" s="12">
        <v>1</v>
      </c>
      <c r="X12" s="12">
        <v>2</v>
      </c>
      <c r="Y12" s="12">
        <v>13</v>
      </c>
      <c r="Z12" s="12">
        <v>33.8</v>
      </c>
    </row>
    <row r="13" spans="2:26" ht="12.75">
      <c r="B13" s="9"/>
      <c r="C13" s="10" t="s">
        <v>29</v>
      </c>
      <c r="D13" s="11" t="s">
        <v>43</v>
      </c>
      <c r="E13" s="11">
        <v>16</v>
      </c>
      <c r="F13" s="171">
        <v>3.52</v>
      </c>
      <c r="G13" s="11">
        <v>1</v>
      </c>
      <c r="H13" s="11">
        <v>10</v>
      </c>
      <c r="I13" s="11">
        <v>8</v>
      </c>
      <c r="J13" s="23">
        <f t="shared" si="1"/>
        <v>80</v>
      </c>
      <c r="K13" s="4">
        <f t="shared" si="2"/>
      </c>
      <c r="L13" s="4">
        <f t="shared" si="2"/>
      </c>
      <c r="M13" s="4">
        <f t="shared" si="2"/>
      </c>
      <c r="N13" s="4">
        <f t="shared" si="2"/>
      </c>
      <c r="O13" s="4">
        <f t="shared" si="2"/>
      </c>
      <c r="P13" s="4">
        <f t="shared" si="2"/>
        <v>281.6</v>
      </c>
      <c r="Q13" s="4">
        <f t="shared" si="2"/>
      </c>
      <c r="R13" s="4"/>
      <c r="S13" s="12" t="s">
        <v>29</v>
      </c>
      <c r="T13" s="12" t="s">
        <v>43</v>
      </c>
      <c r="U13" s="12">
        <v>16</v>
      </c>
      <c r="V13" s="12">
        <v>3.52</v>
      </c>
      <c r="W13" s="12">
        <v>1</v>
      </c>
      <c r="X13" s="12">
        <v>10</v>
      </c>
      <c r="Y13" s="12">
        <v>8</v>
      </c>
      <c r="Z13" s="12" t="s">
        <v>164</v>
      </c>
    </row>
    <row r="14" spans="2:26" ht="12.75">
      <c r="B14" s="9"/>
      <c r="C14" s="10" t="s">
        <v>42</v>
      </c>
      <c r="D14" s="11" t="s">
        <v>34</v>
      </c>
      <c r="E14" s="11">
        <v>8</v>
      </c>
      <c r="F14" s="171">
        <v>1.2</v>
      </c>
      <c r="G14" s="11">
        <v>1</v>
      </c>
      <c r="H14" s="11">
        <v>10</v>
      </c>
      <c r="I14" s="11">
        <v>14</v>
      </c>
      <c r="J14" s="23">
        <f t="shared" si="1"/>
        <v>140</v>
      </c>
      <c r="K14" s="4">
        <f t="shared" si="2"/>
      </c>
      <c r="L14" s="4">
        <f t="shared" si="2"/>
        <v>168</v>
      </c>
      <c r="M14" s="4">
        <f t="shared" si="2"/>
      </c>
      <c r="N14" s="4">
        <f t="shared" si="2"/>
      </c>
      <c r="O14" s="4">
        <f t="shared" si="2"/>
      </c>
      <c r="P14" s="4">
        <f t="shared" si="2"/>
      </c>
      <c r="Q14" s="4">
        <f t="shared" si="2"/>
      </c>
      <c r="R14" s="4"/>
      <c r="S14" s="12" t="s">
        <v>136</v>
      </c>
      <c r="T14" s="12" t="s">
        <v>34</v>
      </c>
      <c r="U14" s="12">
        <v>8</v>
      </c>
      <c r="V14" s="12">
        <v>1.2</v>
      </c>
      <c r="W14" s="12">
        <v>1</v>
      </c>
      <c r="X14" s="12">
        <v>10</v>
      </c>
      <c r="Y14" s="12">
        <v>14</v>
      </c>
      <c r="Z14" s="12">
        <v>168</v>
      </c>
    </row>
    <row r="15" spans="2:26" ht="12.75">
      <c r="B15" s="9"/>
      <c r="C15" s="10" t="s">
        <v>30</v>
      </c>
      <c r="D15" s="11" t="s">
        <v>43</v>
      </c>
      <c r="E15" s="11">
        <v>20</v>
      </c>
      <c r="F15" s="171">
        <v>3.68</v>
      </c>
      <c r="G15" s="11">
        <v>1</v>
      </c>
      <c r="H15" s="11">
        <v>2</v>
      </c>
      <c r="I15" s="11">
        <v>8</v>
      </c>
      <c r="J15" s="23">
        <f t="shared" si="1"/>
        <v>16</v>
      </c>
      <c r="K15" s="4">
        <f t="shared" si="2"/>
      </c>
      <c r="L15" s="4">
        <f t="shared" si="2"/>
      </c>
      <c r="M15" s="4">
        <f t="shared" si="2"/>
      </c>
      <c r="N15" s="4">
        <f t="shared" si="2"/>
      </c>
      <c r="O15" s="4">
        <f t="shared" si="2"/>
      </c>
      <c r="P15" s="4">
        <f t="shared" si="2"/>
      </c>
      <c r="Q15" s="4">
        <f t="shared" si="2"/>
        <v>58.88</v>
      </c>
      <c r="R15" s="4"/>
      <c r="S15" s="12" t="s">
        <v>30</v>
      </c>
      <c r="T15" s="12" t="s">
        <v>43</v>
      </c>
      <c r="U15" s="12">
        <v>20</v>
      </c>
      <c r="V15" s="12">
        <v>3.68</v>
      </c>
      <c r="W15" s="12">
        <v>1</v>
      </c>
      <c r="X15" s="12">
        <v>2</v>
      </c>
      <c r="Y15" s="12">
        <v>8</v>
      </c>
      <c r="Z15" s="12" t="s">
        <v>164</v>
      </c>
    </row>
    <row r="16" spans="2:26" ht="12.75">
      <c r="B16" s="9"/>
      <c r="C16" s="10" t="s">
        <v>35</v>
      </c>
      <c r="D16" s="11" t="s">
        <v>35</v>
      </c>
      <c r="E16" s="11">
        <v>8</v>
      </c>
      <c r="F16" s="171">
        <v>1.3</v>
      </c>
      <c r="G16" s="11">
        <v>1</v>
      </c>
      <c r="H16" s="11">
        <v>2</v>
      </c>
      <c r="I16" s="11">
        <v>13</v>
      </c>
      <c r="J16" s="23">
        <f t="shared" si="1"/>
        <v>26</v>
      </c>
      <c r="K16" s="4">
        <f t="shared" si="2"/>
      </c>
      <c r="L16" s="4">
        <f t="shared" si="2"/>
        <v>33.8</v>
      </c>
      <c r="M16" s="4">
        <f t="shared" si="2"/>
      </c>
      <c r="N16" s="4">
        <f t="shared" si="2"/>
      </c>
      <c r="O16" s="4">
        <f t="shared" si="2"/>
      </c>
      <c r="P16" s="4">
        <f t="shared" si="2"/>
      </c>
      <c r="Q16" s="4">
        <f t="shared" si="2"/>
      </c>
      <c r="R16" s="4"/>
      <c r="S16" s="12" t="s">
        <v>35</v>
      </c>
      <c r="T16" s="12" t="s">
        <v>35</v>
      </c>
      <c r="U16" s="12">
        <v>8</v>
      </c>
      <c r="V16" s="12">
        <v>1.3</v>
      </c>
      <c r="W16" s="12">
        <v>1</v>
      </c>
      <c r="X16" s="12">
        <v>2</v>
      </c>
      <c r="Y16" s="12">
        <v>13</v>
      </c>
      <c r="Z16" s="12">
        <v>33.8</v>
      </c>
    </row>
    <row r="17" spans="2:26" ht="12.75">
      <c r="B17" s="9"/>
      <c r="C17" s="10" t="s">
        <v>31</v>
      </c>
      <c r="D17" s="11" t="s">
        <v>43</v>
      </c>
      <c r="E17" s="11">
        <v>20</v>
      </c>
      <c r="F17" s="171">
        <v>3.68</v>
      </c>
      <c r="G17" s="11">
        <v>1</v>
      </c>
      <c r="H17" s="11">
        <v>2</v>
      </c>
      <c r="I17" s="11">
        <v>8</v>
      </c>
      <c r="J17" s="23">
        <f t="shared" si="1"/>
        <v>16</v>
      </c>
      <c r="K17" s="4">
        <f aca="true" t="shared" si="3" ref="K17:Q26">IF($E17=K$2,ROUND(Total*Length,2),"")</f>
      </c>
      <c r="L17" s="4">
        <f t="shared" si="3"/>
      </c>
      <c r="M17" s="4">
        <f t="shared" si="3"/>
      </c>
      <c r="N17" s="4">
        <f t="shared" si="3"/>
      </c>
      <c r="O17" s="4">
        <f t="shared" si="3"/>
      </c>
      <c r="P17" s="4">
        <f t="shared" si="3"/>
      </c>
      <c r="Q17" s="4">
        <f t="shared" si="3"/>
        <v>58.88</v>
      </c>
      <c r="R17" s="4"/>
      <c r="S17" s="12" t="s">
        <v>31</v>
      </c>
      <c r="T17" s="12" t="s">
        <v>43</v>
      </c>
      <c r="U17" s="12">
        <v>20</v>
      </c>
      <c r="V17" s="12">
        <v>3.68</v>
      </c>
      <c r="W17" s="12">
        <v>1</v>
      </c>
      <c r="X17" s="12">
        <v>2</v>
      </c>
      <c r="Y17" s="12">
        <v>8</v>
      </c>
      <c r="Z17" s="12" t="s">
        <v>164</v>
      </c>
    </row>
    <row r="18" spans="2:26" ht="12.75">
      <c r="B18" s="9"/>
      <c r="C18" s="10" t="s">
        <v>42</v>
      </c>
      <c r="D18" s="11" t="s">
        <v>34</v>
      </c>
      <c r="E18" s="11">
        <v>8</v>
      </c>
      <c r="F18" s="171">
        <v>1.2</v>
      </c>
      <c r="G18" s="11">
        <v>1</v>
      </c>
      <c r="H18" s="11">
        <v>2</v>
      </c>
      <c r="I18" s="11">
        <v>13</v>
      </c>
      <c r="J18" s="23">
        <f t="shared" si="1"/>
        <v>26</v>
      </c>
      <c r="K18" s="4">
        <f t="shared" si="3"/>
      </c>
      <c r="L18" s="4">
        <f t="shared" si="3"/>
        <v>31.2</v>
      </c>
      <c r="M18" s="4">
        <f t="shared" si="3"/>
      </c>
      <c r="N18" s="4">
        <f t="shared" si="3"/>
      </c>
      <c r="O18" s="4">
        <f t="shared" si="3"/>
      </c>
      <c r="P18" s="4">
        <f t="shared" si="3"/>
      </c>
      <c r="Q18" s="4">
        <f t="shared" si="3"/>
      </c>
      <c r="R18" s="4"/>
      <c r="S18" s="12" t="s">
        <v>136</v>
      </c>
      <c r="T18" s="12" t="s">
        <v>34</v>
      </c>
      <c r="U18" s="12">
        <v>8</v>
      </c>
      <c r="V18" s="12">
        <v>1.2</v>
      </c>
      <c r="W18" s="12">
        <v>1</v>
      </c>
      <c r="X18" s="12">
        <v>2</v>
      </c>
      <c r="Y18" s="12">
        <v>13</v>
      </c>
      <c r="Z18" s="12">
        <v>31.2</v>
      </c>
    </row>
    <row r="19" spans="2:26" ht="12.75">
      <c r="B19" s="9"/>
      <c r="C19" s="10" t="s">
        <v>32</v>
      </c>
      <c r="D19" s="11" t="s">
        <v>43</v>
      </c>
      <c r="E19" s="11">
        <v>20</v>
      </c>
      <c r="F19" s="171">
        <v>3.68</v>
      </c>
      <c r="G19" s="11">
        <v>1</v>
      </c>
      <c r="H19" s="11">
        <v>2</v>
      </c>
      <c r="I19" s="11">
        <v>8</v>
      </c>
      <c r="J19" s="23">
        <f t="shared" si="1"/>
        <v>16</v>
      </c>
      <c r="K19" s="4">
        <f t="shared" si="3"/>
      </c>
      <c r="L19" s="4">
        <f t="shared" si="3"/>
      </c>
      <c r="M19" s="4">
        <f t="shared" si="3"/>
      </c>
      <c r="N19" s="4">
        <f t="shared" si="3"/>
      </c>
      <c r="O19" s="4">
        <f t="shared" si="3"/>
      </c>
      <c r="P19" s="4">
        <f t="shared" si="3"/>
      </c>
      <c r="Q19" s="4">
        <f t="shared" si="3"/>
        <v>58.88</v>
      </c>
      <c r="R19" s="4"/>
      <c r="S19" s="12" t="s">
        <v>32</v>
      </c>
      <c r="T19" s="12" t="s">
        <v>43</v>
      </c>
      <c r="U19" s="12">
        <v>20</v>
      </c>
      <c r="V19" s="12">
        <v>3.68</v>
      </c>
      <c r="W19" s="12">
        <v>1</v>
      </c>
      <c r="X19" s="12">
        <v>2</v>
      </c>
      <c r="Y19" s="12">
        <v>8</v>
      </c>
      <c r="Z19" s="12" t="s">
        <v>164</v>
      </c>
    </row>
    <row r="20" spans="2:26" ht="12.75">
      <c r="B20" s="9"/>
      <c r="C20" s="10" t="s">
        <v>42</v>
      </c>
      <c r="D20" s="11" t="s">
        <v>34</v>
      </c>
      <c r="E20" s="11">
        <v>8</v>
      </c>
      <c r="F20" s="171">
        <v>1.2</v>
      </c>
      <c r="G20" s="11">
        <v>1</v>
      </c>
      <c r="H20" s="11">
        <v>2</v>
      </c>
      <c r="I20" s="11">
        <v>13</v>
      </c>
      <c r="J20" s="23">
        <f t="shared" si="1"/>
        <v>26</v>
      </c>
      <c r="K20" s="4">
        <f t="shared" si="3"/>
      </c>
      <c r="L20" s="4">
        <f t="shared" si="3"/>
        <v>31.2</v>
      </c>
      <c r="M20" s="4">
        <f t="shared" si="3"/>
      </c>
      <c r="N20" s="4">
        <f t="shared" si="3"/>
      </c>
      <c r="O20" s="4">
        <f t="shared" si="3"/>
      </c>
      <c r="P20" s="4">
        <f t="shared" si="3"/>
      </c>
      <c r="Q20" s="4">
        <f t="shared" si="3"/>
      </c>
      <c r="R20" s="4"/>
      <c r="S20" s="12" t="s">
        <v>136</v>
      </c>
      <c r="T20" s="12" t="s">
        <v>34</v>
      </c>
      <c r="U20" s="12">
        <v>8</v>
      </c>
      <c r="V20" s="12">
        <v>1.2</v>
      </c>
      <c r="W20" s="12">
        <v>1</v>
      </c>
      <c r="X20" s="12">
        <v>2</v>
      </c>
      <c r="Y20" s="12">
        <v>13</v>
      </c>
      <c r="Z20" s="12">
        <v>31.2</v>
      </c>
    </row>
    <row r="21" spans="2:26" ht="12.75">
      <c r="B21" s="9"/>
      <c r="C21" s="10" t="s">
        <v>33</v>
      </c>
      <c r="D21" s="11" t="s">
        <v>43</v>
      </c>
      <c r="E21" s="11">
        <v>20</v>
      </c>
      <c r="F21" s="171">
        <v>3.68</v>
      </c>
      <c r="G21" s="11">
        <v>1</v>
      </c>
      <c r="H21" s="11">
        <v>2</v>
      </c>
      <c r="I21" s="11">
        <v>8</v>
      </c>
      <c r="J21" s="23">
        <f t="shared" si="1"/>
        <v>16</v>
      </c>
      <c r="K21" s="4">
        <f t="shared" si="3"/>
      </c>
      <c r="L21" s="4">
        <f t="shared" si="3"/>
      </c>
      <c r="M21" s="4">
        <f t="shared" si="3"/>
      </c>
      <c r="N21" s="4">
        <f t="shared" si="3"/>
      </c>
      <c r="O21" s="4">
        <f t="shared" si="3"/>
      </c>
      <c r="P21" s="4">
        <f t="shared" si="3"/>
      </c>
      <c r="Q21" s="4">
        <f t="shared" si="3"/>
        <v>58.88</v>
      </c>
      <c r="R21" s="4"/>
      <c r="S21" s="12" t="s">
        <v>33</v>
      </c>
      <c r="T21" s="12" t="s">
        <v>43</v>
      </c>
      <c r="U21" s="12">
        <v>20</v>
      </c>
      <c r="V21" s="12">
        <v>3.68</v>
      </c>
      <c r="W21" s="12">
        <v>1</v>
      </c>
      <c r="X21" s="12">
        <v>2</v>
      </c>
      <c r="Y21" s="12">
        <v>8</v>
      </c>
      <c r="Z21" s="12" t="s">
        <v>164</v>
      </c>
    </row>
    <row r="22" spans="2:26" ht="12.75">
      <c r="B22" s="9"/>
      <c r="C22" s="10" t="s">
        <v>42</v>
      </c>
      <c r="D22" s="11" t="s">
        <v>35</v>
      </c>
      <c r="E22" s="11">
        <v>8</v>
      </c>
      <c r="F22" s="171">
        <v>1.3</v>
      </c>
      <c r="G22" s="11">
        <v>1</v>
      </c>
      <c r="H22" s="11">
        <v>2</v>
      </c>
      <c r="I22" s="11">
        <v>13</v>
      </c>
      <c r="J22" s="23">
        <f t="shared" si="1"/>
        <v>26</v>
      </c>
      <c r="K22" s="4">
        <f t="shared" si="3"/>
      </c>
      <c r="L22" s="4">
        <f t="shared" si="3"/>
        <v>33.8</v>
      </c>
      <c r="M22" s="4">
        <f t="shared" si="3"/>
      </c>
      <c r="N22" s="4">
        <f t="shared" si="3"/>
      </c>
      <c r="O22" s="4">
        <f t="shared" si="3"/>
      </c>
      <c r="P22" s="4">
        <f t="shared" si="3"/>
      </c>
      <c r="Q22" s="4">
        <f t="shared" si="3"/>
      </c>
      <c r="R22" s="4"/>
      <c r="S22" s="12" t="s">
        <v>136</v>
      </c>
      <c r="T22" s="12" t="s">
        <v>35</v>
      </c>
      <c r="U22" s="12">
        <v>8</v>
      </c>
      <c r="V22" s="12">
        <v>1.3</v>
      </c>
      <c r="W22" s="12">
        <v>1</v>
      </c>
      <c r="X22" s="12">
        <v>2</v>
      </c>
      <c r="Y22" s="12">
        <v>13</v>
      </c>
      <c r="Z22" s="12">
        <v>33.8</v>
      </c>
    </row>
    <row r="23" spans="2:26" ht="12.75">
      <c r="B23" s="9"/>
      <c r="C23" s="8" t="s">
        <v>39</v>
      </c>
      <c r="D23" s="11"/>
      <c r="E23" s="11"/>
      <c r="F23" s="171"/>
      <c r="G23" s="11"/>
      <c r="H23" s="11"/>
      <c r="I23" s="11"/>
      <c r="J23" s="23">
        <f t="shared" si="1"/>
        <v>0</v>
      </c>
      <c r="K23" s="4">
        <f t="shared" si="3"/>
      </c>
      <c r="L23" s="4">
        <f t="shared" si="3"/>
      </c>
      <c r="M23" s="4">
        <f t="shared" si="3"/>
      </c>
      <c r="N23" s="4">
        <f t="shared" si="3"/>
      </c>
      <c r="O23" s="4">
        <f t="shared" si="3"/>
      </c>
      <c r="P23" s="4">
        <f t="shared" si="3"/>
      </c>
      <c r="Q23" s="4">
        <f t="shared" si="3"/>
      </c>
      <c r="R23" s="4"/>
      <c r="S23" s="12" t="s">
        <v>39</v>
      </c>
      <c r="Z23" s="12" t="s">
        <v>164</v>
      </c>
    </row>
    <row r="24" spans="2:26" ht="12.75">
      <c r="B24" s="9"/>
      <c r="C24" s="10" t="s">
        <v>26</v>
      </c>
      <c r="D24" s="11" t="s">
        <v>43</v>
      </c>
      <c r="E24" s="11">
        <v>20</v>
      </c>
      <c r="F24" s="171">
        <v>3.68</v>
      </c>
      <c r="G24" s="11">
        <v>1</v>
      </c>
      <c r="H24" s="11">
        <v>2</v>
      </c>
      <c r="I24" s="11">
        <v>12</v>
      </c>
      <c r="J24" s="23">
        <f t="shared" si="1"/>
        <v>24</v>
      </c>
      <c r="K24" s="4">
        <f t="shared" si="3"/>
      </c>
      <c r="L24" s="4">
        <f t="shared" si="3"/>
      </c>
      <c r="M24" s="4">
        <f t="shared" si="3"/>
      </c>
      <c r="N24" s="4">
        <f t="shared" si="3"/>
      </c>
      <c r="O24" s="4">
        <f t="shared" si="3"/>
      </c>
      <c r="P24" s="4">
        <f t="shared" si="3"/>
      </c>
      <c r="Q24" s="4">
        <f t="shared" si="3"/>
        <v>88.32</v>
      </c>
      <c r="R24" s="4"/>
      <c r="S24" s="12" t="s">
        <v>26</v>
      </c>
      <c r="T24" s="12" t="s">
        <v>43</v>
      </c>
      <c r="U24" s="12">
        <v>20</v>
      </c>
      <c r="V24" s="12">
        <v>3.68</v>
      </c>
      <c r="W24" s="12">
        <v>1</v>
      </c>
      <c r="X24" s="12">
        <v>2</v>
      </c>
      <c r="Y24" s="12">
        <v>12</v>
      </c>
      <c r="Z24" s="12" t="s">
        <v>164</v>
      </c>
    </row>
    <row r="25" spans="2:26" ht="12.75">
      <c r="B25" s="9"/>
      <c r="C25" s="10" t="s">
        <v>42</v>
      </c>
      <c r="D25" s="11" t="s">
        <v>34</v>
      </c>
      <c r="E25" s="11">
        <v>8</v>
      </c>
      <c r="F25" s="171">
        <v>1.2</v>
      </c>
      <c r="G25" s="11">
        <v>1</v>
      </c>
      <c r="H25" s="11">
        <v>2</v>
      </c>
      <c r="I25" s="11">
        <v>13</v>
      </c>
      <c r="J25" s="23">
        <f t="shared" si="1"/>
        <v>26</v>
      </c>
      <c r="K25" s="4">
        <f t="shared" si="3"/>
      </c>
      <c r="L25" s="4">
        <f t="shared" si="3"/>
        <v>31.2</v>
      </c>
      <c r="M25" s="4">
        <f t="shared" si="3"/>
      </c>
      <c r="N25" s="4">
        <f t="shared" si="3"/>
      </c>
      <c r="O25" s="4">
        <f t="shared" si="3"/>
      </c>
      <c r="P25" s="4">
        <f t="shared" si="3"/>
      </c>
      <c r="Q25" s="4">
        <f t="shared" si="3"/>
      </c>
      <c r="R25" s="4"/>
      <c r="S25" s="12" t="s">
        <v>160</v>
      </c>
      <c r="T25" s="12" t="s">
        <v>34</v>
      </c>
      <c r="U25" s="12">
        <v>8</v>
      </c>
      <c r="V25" s="12">
        <v>1.2</v>
      </c>
      <c r="W25" s="12">
        <v>1</v>
      </c>
      <c r="X25" s="12">
        <v>2</v>
      </c>
      <c r="Y25" s="12">
        <v>13</v>
      </c>
      <c r="Z25" s="12">
        <v>31.2</v>
      </c>
    </row>
    <row r="26" spans="2:26" ht="12.75">
      <c r="B26" s="9"/>
      <c r="C26" s="10" t="s">
        <v>27</v>
      </c>
      <c r="D26" s="11" t="s">
        <v>43</v>
      </c>
      <c r="E26" s="11">
        <v>20</v>
      </c>
      <c r="F26" s="171">
        <v>3.68</v>
      </c>
      <c r="G26" s="11">
        <v>1</v>
      </c>
      <c r="H26" s="11">
        <v>2</v>
      </c>
      <c r="I26" s="11">
        <v>8</v>
      </c>
      <c r="J26" s="23">
        <f t="shared" si="1"/>
        <v>16</v>
      </c>
      <c r="K26" s="4">
        <f t="shared" si="3"/>
      </c>
      <c r="L26" s="4">
        <f t="shared" si="3"/>
      </c>
      <c r="M26" s="4">
        <f t="shared" si="3"/>
      </c>
      <c r="N26" s="4">
        <f t="shared" si="3"/>
      </c>
      <c r="O26" s="4">
        <f t="shared" si="3"/>
      </c>
      <c r="P26" s="4">
        <f t="shared" si="3"/>
      </c>
      <c r="Q26" s="4">
        <f t="shared" si="3"/>
        <v>58.88</v>
      </c>
      <c r="R26" s="4"/>
      <c r="S26" s="12" t="s">
        <v>27</v>
      </c>
      <c r="T26" s="12" t="s">
        <v>43</v>
      </c>
      <c r="U26" s="12">
        <v>20</v>
      </c>
      <c r="V26" s="12">
        <v>3.68</v>
      </c>
      <c r="W26" s="12">
        <v>1</v>
      </c>
      <c r="X26" s="12">
        <v>2</v>
      </c>
      <c r="Y26" s="12">
        <v>8</v>
      </c>
      <c r="Z26" s="12" t="s">
        <v>164</v>
      </c>
    </row>
    <row r="27" spans="2:26" ht="12.75">
      <c r="B27" s="9"/>
      <c r="C27" s="10" t="s">
        <v>42</v>
      </c>
      <c r="D27" s="11" t="s">
        <v>34</v>
      </c>
      <c r="E27" s="11">
        <v>8</v>
      </c>
      <c r="F27" s="171">
        <v>1.2</v>
      </c>
      <c r="G27" s="11">
        <v>1</v>
      </c>
      <c r="H27" s="11">
        <v>2</v>
      </c>
      <c r="I27" s="11">
        <v>13</v>
      </c>
      <c r="J27" s="23">
        <f t="shared" si="1"/>
        <v>26</v>
      </c>
      <c r="K27" s="4">
        <f aca="true" t="shared" si="4" ref="K27:Q36">IF($E27=K$2,ROUND(Total*Length,2),"")</f>
      </c>
      <c r="L27" s="4">
        <f t="shared" si="4"/>
        <v>31.2</v>
      </c>
      <c r="M27" s="4">
        <f t="shared" si="4"/>
      </c>
      <c r="N27" s="4">
        <f t="shared" si="4"/>
      </c>
      <c r="O27" s="4">
        <f t="shared" si="4"/>
      </c>
      <c r="P27" s="4">
        <f t="shared" si="4"/>
      </c>
      <c r="Q27" s="4">
        <f t="shared" si="4"/>
      </c>
      <c r="R27" s="4"/>
      <c r="S27" s="12" t="s">
        <v>160</v>
      </c>
      <c r="T27" s="12" t="s">
        <v>34</v>
      </c>
      <c r="U27" s="12">
        <v>8</v>
      </c>
      <c r="V27" s="12">
        <v>1.2</v>
      </c>
      <c r="W27" s="12">
        <v>1</v>
      </c>
      <c r="X27" s="12">
        <v>2</v>
      </c>
      <c r="Y27" s="12">
        <v>13</v>
      </c>
      <c r="Z27" s="12">
        <v>31.2</v>
      </c>
    </row>
    <row r="28" spans="2:26" ht="12.75">
      <c r="B28" s="9"/>
      <c r="C28" s="10" t="s">
        <v>28</v>
      </c>
      <c r="D28" s="11" t="s">
        <v>43</v>
      </c>
      <c r="E28" s="11">
        <v>20</v>
      </c>
      <c r="F28" s="171">
        <v>3.68</v>
      </c>
      <c r="G28" s="11">
        <v>1</v>
      </c>
      <c r="H28" s="11">
        <v>2</v>
      </c>
      <c r="I28" s="11">
        <v>12</v>
      </c>
      <c r="J28" s="23">
        <f t="shared" si="1"/>
        <v>24</v>
      </c>
      <c r="K28" s="4">
        <f t="shared" si="4"/>
      </c>
      <c r="L28" s="4">
        <f t="shared" si="4"/>
      </c>
      <c r="M28" s="4">
        <f t="shared" si="4"/>
      </c>
      <c r="N28" s="4">
        <f t="shared" si="4"/>
      </c>
      <c r="O28" s="4">
        <f t="shared" si="4"/>
      </c>
      <c r="P28" s="4">
        <f t="shared" si="4"/>
      </c>
      <c r="Q28" s="4">
        <f t="shared" si="4"/>
        <v>88.32</v>
      </c>
      <c r="R28" s="4"/>
      <c r="S28" s="12" t="s">
        <v>28</v>
      </c>
      <c r="T28" s="12" t="s">
        <v>43</v>
      </c>
      <c r="U28" s="12">
        <v>20</v>
      </c>
      <c r="V28" s="12">
        <v>3.68</v>
      </c>
      <c r="W28" s="12">
        <v>1</v>
      </c>
      <c r="X28" s="12">
        <v>2</v>
      </c>
      <c r="Y28" s="12">
        <v>12</v>
      </c>
      <c r="Z28" s="12" t="s">
        <v>164</v>
      </c>
    </row>
    <row r="29" spans="2:26" ht="12.75">
      <c r="B29" s="9"/>
      <c r="C29" s="10" t="s">
        <v>35</v>
      </c>
      <c r="D29" s="11" t="s">
        <v>35</v>
      </c>
      <c r="E29" s="11">
        <v>8</v>
      </c>
      <c r="F29" s="171">
        <v>1.2</v>
      </c>
      <c r="G29" s="11">
        <v>1</v>
      </c>
      <c r="H29" s="11">
        <v>2</v>
      </c>
      <c r="I29" s="11">
        <v>13</v>
      </c>
      <c r="J29" s="23">
        <f t="shared" si="1"/>
        <v>26</v>
      </c>
      <c r="K29" s="4">
        <f t="shared" si="4"/>
      </c>
      <c r="L29" s="4">
        <f t="shared" si="4"/>
        <v>31.2</v>
      </c>
      <c r="M29" s="4">
        <f t="shared" si="4"/>
      </c>
      <c r="N29" s="4">
        <f t="shared" si="4"/>
      </c>
      <c r="O29" s="4">
        <f t="shared" si="4"/>
      </c>
      <c r="P29" s="4">
        <f t="shared" si="4"/>
      </c>
      <c r="Q29" s="4">
        <f t="shared" si="4"/>
      </c>
      <c r="R29" s="4"/>
      <c r="S29" s="12" t="s">
        <v>34</v>
      </c>
      <c r="T29" s="12" t="s">
        <v>34</v>
      </c>
      <c r="U29" s="12">
        <v>8</v>
      </c>
      <c r="V29" s="12">
        <v>1.2</v>
      </c>
      <c r="W29" s="12">
        <v>1</v>
      </c>
      <c r="X29" s="12">
        <v>2</v>
      </c>
      <c r="Y29" s="12">
        <v>13</v>
      </c>
      <c r="Z29" s="12">
        <v>31.2</v>
      </c>
    </row>
    <row r="30" spans="2:26" ht="12.75">
      <c r="B30" s="9"/>
      <c r="C30" s="10" t="s">
        <v>29</v>
      </c>
      <c r="D30" s="11" t="s">
        <v>43</v>
      </c>
      <c r="E30" s="11">
        <v>16</v>
      </c>
      <c r="F30" s="171">
        <v>3.52</v>
      </c>
      <c r="G30" s="11">
        <v>1</v>
      </c>
      <c r="H30" s="11">
        <v>10</v>
      </c>
      <c r="I30" s="11">
        <v>8</v>
      </c>
      <c r="J30" s="23">
        <f t="shared" si="1"/>
        <v>80</v>
      </c>
      <c r="K30" s="4">
        <f t="shared" si="4"/>
      </c>
      <c r="L30" s="4">
        <f t="shared" si="4"/>
      </c>
      <c r="M30" s="4">
        <f t="shared" si="4"/>
      </c>
      <c r="N30" s="4">
        <f t="shared" si="4"/>
      </c>
      <c r="O30" s="4">
        <f t="shared" si="4"/>
      </c>
      <c r="P30" s="4">
        <f t="shared" si="4"/>
        <v>281.6</v>
      </c>
      <c r="Q30" s="4">
        <f t="shared" si="4"/>
      </c>
      <c r="R30" s="164"/>
      <c r="S30" s="12" t="s">
        <v>29</v>
      </c>
      <c r="T30" s="12" t="s">
        <v>43</v>
      </c>
      <c r="U30" s="12">
        <v>16</v>
      </c>
      <c r="V30" s="12">
        <v>3.52</v>
      </c>
      <c r="W30" s="12">
        <v>1</v>
      </c>
      <c r="X30" s="12">
        <v>10</v>
      </c>
      <c r="Y30" s="12">
        <v>8</v>
      </c>
      <c r="Z30" s="12" t="s">
        <v>164</v>
      </c>
    </row>
    <row r="31" spans="2:26" ht="12.75">
      <c r="B31" s="9"/>
      <c r="C31" s="10" t="s">
        <v>42</v>
      </c>
      <c r="D31" s="11" t="s">
        <v>34</v>
      </c>
      <c r="E31" s="11">
        <v>8</v>
      </c>
      <c r="F31" s="171">
        <v>1.2</v>
      </c>
      <c r="G31" s="11">
        <v>1</v>
      </c>
      <c r="H31" s="11">
        <v>10</v>
      </c>
      <c r="I31" s="11">
        <v>14</v>
      </c>
      <c r="J31" s="23">
        <f t="shared" si="1"/>
        <v>140</v>
      </c>
      <c r="K31" s="4">
        <f t="shared" si="4"/>
      </c>
      <c r="L31" s="4">
        <f t="shared" si="4"/>
        <v>168</v>
      </c>
      <c r="M31" s="4">
        <f t="shared" si="4"/>
      </c>
      <c r="N31" s="4">
        <f t="shared" si="4"/>
      </c>
      <c r="O31" s="4">
        <f t="shared" si="4"/>
      </c>
      <c r="P31" s="4">
        <f t="shared" si="4"/>
      </c>
      <c r="Q31" s="4">
        <f t="shared" si="4"/>
      </c>
      <c r="R31" s="164"/>
      <c r="S31" s="12" t="s">
        <v>160</v>
      </c>
      <c r="T31" s="12" t="s">
        <v>34</v>
      </c>
      <c r="U31" s="12">
        <v>8</v>
      </c>
      <c r="V31" s="12">
        <v>1.2</v>
      </c>
      <c r="W31" s="12">
        <v>1</v>
      </c>
      <c r="X31" s="12">
        <v>10</v>
      </c>
      <c r="Y31" s="12">
        <v>14</v>
      </c>
      <c r="Z31" s="12">
        <v>168</v>
      </c>
    </row>
    <row r="32" spans="2:26" ht="12.75">
      <c r="B32" s="9"/>
      <c r="C32" s="10" t="s">
        <v>30</v>
      </c>
      <c r="D32" s="2" t="s">
        <v>43</v>
      </c>
      <c r="E32" s="11">
        <v>20</v>
      </c>
      <c r="F32" s="171">
        <v>3.68</v>
      </c>
      <c r="G32" s="11">
        <v>1</v>
      </c>
      <c r="H32" s="11">
        <v>2</v>
      </c>
      <c r="I32" s="11">
        <v>8</v>
      </c>
      <c r="J32" s="23">
        <f t="shared" si="1"/>
        <v>16</v>
      </c>
      <c r="K32" s="4">
        <f t="shared" si="4"/>
      </c>
      <c r="L32" s="4">
        <f t="shared" si="4"/>
      </c>
      <c r="M32" s="4">
        <f t="shared" si="4"/>
      </c>
      <c r="N32" s="4">
        <f t="shared" si="4"/>
      </c>
      <c r="O32" s="4">
        <f t="shared" si="4"/>
      </c>
      <c r="P32" s="4">
        <f t="shared" si="4"/>
      </c>
      <c r="Q32" s="4">
        <f t="shared" si="4"/>
        <v>58.88</v>
      </c>
      <c r="R32" s="164"/>
      <c r="S32" s="12" t="s">
        <v>30</v>
      </c>
      <c r="T32" s="12" t="s">
        <v>43</v>
      </c>
      <c r="U32" s="12">
        <v>20</v>
      </c>
      <c r="V32" s="12">
        <v>3.68</v>
      </c>
      <c r="W32" s="12">
        <v>1</v>
      </c>
      <c r="X32" s="12">
        <v>2</v>
      </c>
      <c r="Y32" s="12">
        <v>8</v>
      </c>
      <c r="Z32" s="12" t="s">
        <v>164</v>
      </c>
    </row>
    <row r="33" spans="2:26" ht="12.75">
      <c r="B33" s="9"/>
      <c r="C33" s="10" t="s">
        <v>35</v>
      </c>
      <c r="D33" s="11" t="s">
        <v>35</v>
      </c>
      <c r="E33" s="11">
        <v>8</v>
      </c>
      <c r="F33" s="171">
        <v>1.2</v>
      </c>
      <c r="G33" s="11">
        <v>1</v>
      </c>
      <c r="H33" s="11">
        <v>2</v>
      </c>
      <c r="I33" s="11">
        <v>13</v>
      </c>
      <c r="J33" s="23">
        <f t="shared" si="1"/>
        <v>26</v>
      </c>
      <c r="K33" s="4">
        <f t="shared" si="4"/>
      </c>
      <c r="L33" s="4">
        <f t="shared" si="4"/>
        <v>31.2</v>
      </c>
      <c r="M33" s="4">
        <f t="shared" si="4"/>
      </c>
      <c r="N33" s="4">
        <f t="shared" si="4"/>
      </c>
      <c r="O33" s="4">
        <f t="shared" si="4"/>
      </c>
      <c r="P33" s="4">
        <f t="shared" si="4"/>
      </c>
      <c r="Q33" s="4">
        <f t="shared" si="4"/>
      </c>
      <c r="R33" s="164"/>
      <c r="S33" s="12" t="s">
        <v>34</v>
      </c>
      <c r="T33" s="12" t="s">
        <v>34</v>
      </c>
      <c r="U33" s="12">
        <v>8</v>
      </c>
      <c r="V33" s="12">
        <v>1.2</v>
      </c>
      <c r="W33" s="12">
        <v>1</v>
      </c>
      <c r="X33" s="12">
        <v>2</v>
      </c>
      <c r="Y33" s="12">
        <v>13</v>
      </c>
      <c r="Z33" s="12">
        <v>31.2</v>
      </c>
    </row>
    <row r="34" spans="2:26" ht="12.75">
      <c r="B34" s="9"/>
      <c r="C34" s="10" t="s">
        <v>31</v>
      </c>
      <c r="D34" s="11" t="s">
        <v>43</v>
      </c>
      <c r="E34" s="11">
        <v>16</v>
      </c>
      <c r="F34" s="171">
        <v>3.52</v>
      </c>
      <c r="G34" s="11">
        <v>1</v>
      </c>
      <c r="H34" s="11">
        <v>2</v>
      </c>
      <c r="I34" s="11">
        <v>8</v>
      </c>
      <c r="J34" s="23">
        <f t="shared" si="1"/>
        <v>16</v>
      </c>
      <c r="K34" s="4">
        <f t="shared" si="4"/>
      </c>
      <c r="L34" s="4">
        <f t="shared" si="4"/>
      </c>
      <c r="M34" s="4">
        <f t="shared" si="4"/>
      </c>
      <c r="N34" s="4">
        <f t="shared" si="4"/>
      </c>
      <c r="O34" s="4">
        <f t="shared" si="4"/>
      </c>
      <c r="P34" s="4">
        <f t="shared" si="4"/>
        <v>56.32</v>
      </c>
      <c r="Q34" s="4">
        <f t="shared" si="4"/>
      </c>
      <c r="R34" s="164"/>
      <c r="S34" s="12" t="s">
        <v>31</v>
      </c>
      <c r="T34" s="12" t="s">
        <v>43</v>
      </c>
      <c r="U34" s="12">
        <v>16</v>
      </c>
      <c r="V34" s="12">
        <v>3.52</v>
      </c>
      <c r="W34" s="12">
        <v>1</v>
      </c>
      <c r="X34" s="12">
        <v>2</v>
      </c>
      <c r="Y34" s="12">
        <v>8</v>
      </c>
      <c r="Z34" s="12" t="s">
        <v>164</v>
      </c>
    </row>
    <row r="35" spans="2:26" ht="12.75">
      <c r="B35" s="9"/>
      <c r="C35" s="10" t="s">
        <v>42</v>
      </c>
      <c r="D35" s="11" t="s">
        <v>34</v>
      </c>
      <c r="E35" s="11">
        <v>8</v>
      </c>
      <c r="F35" s="171">
        <v>1.2</v>
      </c>
      <c r="G35" s="11">
        <v>1</v>
      </c>
      <c r="H35" s="11">
        <v>2</v>
      </c>
      <c r="I35" s="11">
        <v>14</v>
      </c>
      <c r="J35" s="23">
        <f t="shared" si="1"/>
        <v>28</v>
      </c>
      <c r="K35" s="4">
        <f t="shared" si="4"/>
      </c>
      <c r="L35" s="4">
        <f t="shared" si="4"/>
        <v>33.6</v>
      </c>
      <c r="M35" s="4">
        <f t="shared" si="4"/>
      </c>
      <c r="N35" s="4">
        <f t="shared" si="4"/>
      </c>
      <c r="O35" s="4">
        <f t="shared" si="4"/>
      </c>
      <c r="P35" s="4">
        <f t="shared" si="4"/>
      </c>
      <c r="Q35" s="4">
        <f t="shared" si="4"/>
      </c>
      <c r="R35" s="164"/>
      <c r="S35" s="12" t="s">
        <v>160</v>
      </c>
      <c r="T35" s="12" t="s">
        <v>34</v>
      </c>
      <c r="U35" s="12">
        <v>8</v>
      </c>
      <c r="V35" s="12">
        <v>1.2</v>
      </c>
      <c r="W35" s="12">
        <v>1</v>
      </c>
      <c r="X35" s="12">
        <v>2</v>
      </c>
      <c r="Y35" s="12">
        <v>14</v>
      </c>
      <c r="Z35" s="12">
        <v>33.6</v>
      </c>
    </row>
    <row r="36" spans="2:26" ht="12.75">
      <c r="B36" s="9"/>
      <c r="C36" s="10" t="s">
        <v>32</v>
      </c>
      <c r="D36" s="11" t="s">
        <v>43</v>
      </c>
      <c r="E36" s="11">
        <v>16</v>
      </c>
      <c r="F36" s="171">
        <v>3.52</v>
      </c>
      <c r="G36" s="11">
        <v>1</v>
      </c>
      <c r="H36" s="11">
        <v>2</v>
      </c>
      <c r="I36" s="11">
        <v>8</v>
      </c>
      <c r="J36" s="23">
        <f t="shared" si="1"/>
        <v>16</v>
      </c>
      <c r="K36" s="4">
        <f t="shared" si="4"/>
      </c>
      <c r="L36" s="4">
        <f t="shared" si="4"/>
      </c>
      <c r="M36" s="4">
        <f t="shared" si="4"/>
      </c>
      <c r="N36" s="4">
        <f t="shared" si="4"/>
      </c>
      <c r="O36" s="4">
        <f t="shared" si="4"/>
      </c>
      <c r="P36" s="4">
        <f t="shared" si="4"/>
        <v>56.32</v>
      </c>
      <c r="Q36" s="4">
        <f t="shared" si="4"/>
      </c>
      <c r="R36" s="164"/>
      <c r="S36" s="12" t="s">
        <v>32</v>
      </c>
      <c r="T36" s="12" t="s">
        <v>43</v>
      </c>
      <c r="U36" s="12">
        <v>16</v>
      </c>
      <c r="V36" s="12">
        <v>3.52</v>
      </c>
      <c r="W36" s="12">
        <v>1</v>
      </c>
      <c r="X36" s="12">
        <v>2</v>
      </c>
      <c r="Y36" s="12">
        <v>8</v>
      </c>
      <c r="Z36" s="12" t="s">
        <v>164</v>
      </c>
    </row>
    <row r="37" spans="2:26" ht="12.75">
      <c r="B37" s="9"/>
      <c r="C37" s="10" t="s">
        <v>42</v>
      </c>
      <c r="D37" s="11" t="s">
        <v>34</v>
      </c>
      <c r="E37" s="11">
        <v>8</v>
      </c>
      <c r="F37" s="171">
        <v>1.2</v>
      </c>
      <c r="G37" s="11">
        <v>1</v>
      </c>
      <c r="H37" s="11">
        <v>2</v>
      </c>
      <c r="I37" s="11">
        <v>14</v>
      </c>
      <c r="J37" s="23">
        <f t="shared" si="1"/>
        <v>28</v>
      </c>
      <c r="K37" s="4">
        <f aca="true" t="shared" si="5" ref="K37:Q46">IF($E37=K$2,ROUND(Total*Length,2),"")</f>
      </c>
      <c r="L37" s="4">
        <f t="shared" si="5"/>
        <v>33.6</v>
      </c>
      <c r="M37" s="4">
        <f t="shared" si="5"/>
      </c>
      <c r="N37" s="4">
        <f t="shared" si="5"/>
      </c>
      <c r="O37" s="4">
        <f t="shared" si="5"/>
      </c>
      <c r="P37" s="4">
        <f t="shared" si="5"/>
      </c>
      <c r="Q37" s="4">
        <f t="shared" si="5"/>
      </c>
      <c r="R37" s="164"/>
      <c r="S37" s="12" t="s">
        <v>160</v>
      </c>
      <c r="T37" s="12" t="s">
        <v>34</v>
      </c>
      <c r="U37" s="12">
        <v>8</v>
      </c>
      <c r="V37" s="12">
        <v>1.2</v>
      </c>
      <c r="W37" s="12">
        <v>1</v>
      </c>
      <c r="X37" s="12">
        <v>2</v>
      </c>
      <c r="Y37" s="12">
        <v>14</v>
      </c>
      <c r="Z37" s="12">
        <v>33.6</v>
      </c>
    </row>
    <row r="38" spans="2:26" ht="12.75">
      <c r="B38" s="9"/>
      <c r="C38" s="10" t="s">
        <v>33</v>
      </c>
      <c r="D38" s="11" t="s">
        <v>43</v>
      </c>
      <c r="E38" s="11">
        <v>20</v>
      </c>
      <c r="F38" s="171">
        <v>3.68</v>
      </c>
      <c r="G38" s="11">
        <v>1</v>
      </c>
      <c r="H38" s="11">
        <v>2</v>
      </c>
      <c r="I38" s="11">
        <v>8</v>
      </c>
      <c r="J38" s="23">
        <f t="shared" si="1"/>
        <v>16</v>
      </c>
      <c r="K38" s="4">
        <f t="shared" si="5"/>
      </c>
      <c r="L38" s="4">
        <f t="shared" si="5"/>
      </c>
      <c r="M38" s="4">
        <f t="shared" si="5"/>
      </c>
      <c r="N38" s="4">
        <f t="shared" si="5"/>
      </c>
      <c r="O38" s="4">
        <f t="shared" si="5"/>
      </c>
      <c r="P38" s="4">
        <f t="shared" si="5"/>
      </c>
      <c r="Q38" s="4">
        <f t="shared" si="5"/>
        <v>58.88</v>
      </c>
      <c r="R38" s="191"/>
      <c r="S38" s="12" t="s">
        <v>33</v>
      </c>
      <c r="T38" s="12" t="s">
        <v>43</v>
      </c>
      <c r="U38" s="12">
        <v>20</v>
      </c>
      <c r="V38" s="12">
        <v>3.68</v>
      </c>
      <c r="W38" s="12">
        <v>1</v>
      </c>
      <c r="X38" s="12">
        <v>2</v>
      </c>
      <c r="Y38" s="12">
        <v>8</v>
      </c>
      <c r="Z38" s="12" t="s">
        <v>164</v>
      </c>
    </row>
    <row r="39" spans="2:26" ht="12.75">
      <c r="B39" s="157"/>
      <c r="C39" s="158" t="s">
        <v>42</v>
      </c>
      <c r="D39" s="159" t="s">
        <v>35</v>
      </c>
      <c r="E39" s="159">
        <v>8</v>
      </c>
      <c r="F39" s="172">
        <v>1.3</v>
      </c>
      <c r="G39" s="159">
        <v>1</v>
      </c>
      <c r="H39" s="159">
        <v>2</v>
      </c>
      <c r="I39" s="159">
        <v>13</v>
      </c>
      <c r="J39" s="162">
        <f aca="true" t="shared" si="6" ref="J39:J75">Flr*Mbr*Rbr</f>
        <v>26</v>
      </c>
      <c r="K39" s="156">
        <f t="shared" si="5"/>
      </c>
      <c r="L39" s="156">
        <f t="shared" si="5"/>
        <v>33.8</v>
      </c>
      <c r="M39" s="156">
        <f t="shared" si="5"/>
      </c>
      <c r="N39" s="156">
        <f t="shared" si="5"/>
      </c>
      <c r="O39" s="156">
        <f t="shared" si="5"/>
      </c>
      <c r="P39" s="156">
        <f t="shared" si="5"/>
      </c>
      <c r="Q39" s="156">
        <f t="shared" si="5"/>
      </c>
      <c r="R39" s="156"/>
      <c r="S39" s="12" t="s">
        <v>160</v>
      </c>
      <c r="T39" s="12" t="s">
        <v>34</v>
      </c>
      <c r="U39" s="12">
        <v>8</v>
      </c>
      <c r="V39" s="12">
        <v>1.2</v>
      </c>
      <c r="W39" s="12">
        <v>1</v>
      </c>
      <c r="X39" s="12">
        <v>2</v>
      </c>
      <c r="Y39" s="12">
        <v>14</v>
      </c>
      <c r="Z39" s="12">
        <v>33.6</v>
      </c>
    </row>
    <row r="40" spans="2:26" s="18" customFormat="1" ht="12.75">
      <c r="B40" s="9"/>
      <c r="C40" s="10"/>
      <c r="D40" s="11"/>
      <c r="E40" s="11"/>
      <c r="F40" s="171"/>
      <c r="G40" s="11"/>
      <c r="H40" s="11"/>
      <c r="I40" s="11"/>
      <c r="J40" s="23">
        <f t="shared" si="6"/>
        <v>0</v>
      </c>
      <c r="K40" s="4">
        <f t="shared" si="5"/>
      </c>
      <c r="L40" s="4">
        <f t="shared" si="5"/>
      </c>
      <c r="M40" s="4">
        <f t="shared" si="5"/>
      </c>
      <c r="N40" s="4">
        <f t="shared" si="5"/>
      </c>
      <c r="O40" s="4">
        <f t="shared" si="5"/>
      </c>
      <c r="P40" s="4">
        <f t="shared" si="5"/>
      </c>
      <c r="Q40" s="4">
        <f t="shared" si="5"/>
      </c>
      <c r="R40" s="4"/>
      <c r="S40" s="18" t="s">
        <v>45</v>
      </c>
      <c r="Z40" s="18" t="s">
        <v>164</v>
      </c>
    </row>
    <row r="41" spans="2:26" ht="12.75" customHeight="1">
      <c r="B41" s="9"/>
      <c r="C41" s="8" t="s">
        <v>45</v>
      </c>
      <c r="D41" s="11"/>
      <c r="E41" s="11"/>
      <c r="F41" s="171"/>
      <c r="G41" s="11"/>
      <c r="H41" s="11"/>
      <c r="I41" s="11"/>
      <c r="J41" s="23">
        <f t="shared" si="6"/>
        <v>0</v>
      </c>
      <c r="K41" s="4">
        <f t="shared" si="5"/>
      </c>
      <c r="L41" s="4">
        <f t="shared" si="5"/>
      </c>
      <c r="M41" s="4">
        <f t="shared" si="5"/>
      </c>
      <c r="N41" s="4">
        <f t="shared" si="5"/>
      </c>
      <c r="O41" s="4">
        <f t="shared" si="5"/>
      </c>
      <c r="P41" s="4">
        <f t="shared" si="5"/>
      </c>
      <c r="Q41" s="4">
        <f t="shared" si="5"/>
      </c>
      <c r="R41" s="164"/>
      <c r="S41" s="12" t="s">
        <v>26</v>
      </c>
      <c r="T41" s="12" t="s">
        <v>43</v>
      </c>
      <c r="U41" s="12">
        <v>16</v>
      </c>
      <c r="V41" s="12">
        <v>3.52</v>
      </c>
      <c r="W41" s="12">
        <v>1</v>
      </c>
      <c r="X41" s="12">
        <v>2</v>
      </c>
      <c r="Y41" s="12">
        <v>12</v>
      </c>
      <c r="Z41" s="12" t="s">
        <v>164</v>
      </c>
    </row>
    <row r="42" spans="2:26" ht="12.75">
      <c r="B42" s="9"/>
      <c r="C42" s="10" t="s">
        <v>26</v>
      </c>
      <c r="D42" s="11" t="s">
        <v>43</v>
      </c>
      <c r="E42" s="11">
        <v>16</v>
      </c>
      <c r="F42" s="171">
        <v>3.52</v>
      </c>
      <c r="G42" s="11">
        <v>1</v>
      </c>
      <c r="H42" s="11">
        <v>2</v>
      </c>
      <c r="I42" s="11">
        <v>12</v>
      </c>
      <c r="J42" s="23">
        <f t="shared" si="6"/>
        <v>24</v>
      </c>
      <c r="K42" s="4">
        <f t="shared" si="5"/>
      </c>
      <c r="L42" s="4">
        <f t="shared" si="5"/>
      </c>
      <c r="M42" s="4">
        <f t="shared" si="5"/>
      </c>
      <c r="N42" s="4">
        <f t="shared" si="5"/>
      </c>
      <c r="O42" s="4">
        <f t="shared" si="5"/>
      </c>
      <c r="P42" s="4">
        <f t="shared" si="5"/>
        <v>84.48</v>
      </c>
      <c r="Q42" s="4">
        <f t="shared" si="5"/>
      </c>
      <c r="R42" s="164"/>
      <c r="S42" s="12" t="s">
        <v>136</v>
      </c>
      <c r="T42" s="12" t="s">
        <v>34</v>
      </c>
      <c r="U42" s="12">
        <v>8</v>
      </c>
      <c r="V42" s="12">
        <v>1.2</v>
      </c>
      <c r="W42" s="12">
        <v>1</v>
      </c>
      <c r="X42" s="12">
        <v>2</v>
      </c>
      <c r="Y42" s="12">
        <v>14</v>
      </c>
      <c r="Z42" s="12">
        <v>33.6</v>
      </c>
    </row>
    <row r="43" spans="2:26" ht="12.75">
      <c r="B43" s="9"/>
      <c r="C43" s="10" t="s">
        <v>42</v>
      </c>
      <c r="D43" s="11" t="s">
        <v>34</v>
      </c>
      <c r="E43" s="11">
        <v>8</v>
      </c>
      <c r="F43" s="171">
        <v>1.2</v>
      </c>
      <c r="G43" s="11">
        <v>1</v>
      </c>
      <c r="H43" s="11">
        <v>2</v>
      </c>
      <c r="I43" s="11">
        <v>14</v>
      </c>
      <c r="J43" s="23">
        <f t="shared" si="6"/>
        <v>28</v>
      </c>
      <c r="K43" s="4">
        <f t="shared" si="5"/>
      </c>
      <c r="L43" s="4">
        <f t="shared" si="5"/>
        <v>33.6</v>
      </c>
      <c r="M43" s="4">
        <f t="shared" si="5"/>
      </c>
      <c r="N43" s="4">
        <f t="shared" si="5"/>
      </c>
      <c r="O43" s="4">
        <f t="shared" si="5"/>
      </c>
      <c r="P43" s="4">
        <f t="shared" si="5"/>
      </c>
      <c r="Q43" s="4">
        <f t="shared" si="5"/>
      </c>
      <c r="R43" s="164"/>
      <c r="S43" s="12" t="s">
        <v>27</v>
      </c>
      <c r="T43" s="12" t="s">
        <v>43</v>
      </c>
      <c r="U43" s="12">
        <v>16</v>
      </c>
      <c r="V43" s="12">
        <v>3.52</v>
      </c>
      <c r="W43" s="12">
        <v>1</v>
      </c>
      <c r="X43" s="12">
        <v>2</v>
      </c>
      <c r="Y43" s="12">
        <v>8</v>
      </c>
      <c r="Z43" s="12" t="s">
        <v>164</v>
      </c>
    </row>
    <row r="44" spans="2:26" ht="12.75">
      <c r="B44" s="9"/>
      <c r="C44" s="10" t="s">
        <v>27</v>
      </c>
      <c r="D44" s="11" t="s">
        <v>43</v>
      </c>
      <c r="E44" s="11">
        <v>16</v>
      </c>
      <c r="F44" s="171">
        <v>3.52</v>
      </c>
      <c r="G44" s="11">
        <v>1</v>
      </c>
      <c r="H44" s="11">
        <v>2</v>
      </c>
      <c r="I44" s="11">
        <v>8</v>
      </c>
      <c r="J44" s="23">
        <f t="shared" si="6"/>
        <v>16</v>
      </c>
      <c r="K44" s="4">
        <f t="shared" si="5"/>
      </c>
      <c r="L44" s="4">
        <f t="shared" si="5"/>
      </c>
      <c r="M44" s="4">
        <f t="shared" si="5"/>
      </c>
      <c r="N44" s="4">
        <f t="shared" si="5"/>
      </c>
      <c r="O44" s="4">
        <f t="shared" si="5"/>
      </c>
      <c r="P44" s="4">
        <f t="shared" si="5"/>
        <v>56.32</v>
      </c>
      <c r="Q44" s="4">
        <f t="shared" si="5"/>
      </c>
      <c r="R44" s="164"/>
      <c r="S44" s="12" t="s">
        <v>136</v>
      </c>
      <c r="T44" s="12" t="s">
        <v>34</v>
      </c>
      <c r="U44" s="12">
        <v>8</v>
      </c>
      <c r="V44" s="12">
        <v>1.2</v>
      </c>
      <c r="W44" s="12">
        <v>1</v>
      </c>
      <c r="X44" s="12">
        <v>2</v>
      </c>
      <c r="Y44" s="12">
        <v>14</v>
      </c>
      <c r="Z44" s="12">
        <v>33.6</v>
      </c>
    </row>
    <row r="45" spans="2:26" ht="12.75">
      <c r="B45" s="9"/>
      <c r="C45" s="10" t="s">
        <v>42</v>
      </c>
      <c r="D45" s="11" t="s">
        <v>34</v>
      </c>
      <c r="E45" s="11">
        <v>8</v>
      </c>
      <c r="F45" s="171">
        <v>1.2</v>
      </c>
      <c r="G45" s="11">
        <v>1</v>
      </c>
      <c r="H45" s="11">
        <v>2</v>
      </c>
      <c r="I45" s="11">
        <v>14</v>
      </c>
      <c r="J45" s="23">
        <f t="shared" si="6"/>
        <v>28</v>
      </c>
      <c r="K45" s="4">
        <f t="shared" si="5"/>
      </c>
      <c r="L45" s="4">
        <f t="shared" si="5"/>
        <v>33.6</v>
      </c>
      <c r="M45" s="4">
        <f t="shared" si="5"/>
      </c>
      <c r="N45" s="4">
        <f t="shared" si="5"/>
      </c>
      <c r="O45" s="4">
        <f t="shared" si="5"/>
      </c>
      <c r="P45" s="4">
        <f t="shared" si="5"/>
      </c>
      <c r="Q45" s="4">
        <f t="shared" si="5"/>
      </c>
      <c r="R45" s="164"/>
      <c r="S45" s="12" t="s">
        <v>28</v>
      </c>
      <c r="T45" s="12" t="s">
        <v>43</v>
      </c>
      <c r="U45" s="12">
        <v>20</v>
      </c>
      <c r="V45" s="12">
        <v>3.68</v>
      </c>
      <c r="W45" s="12">
        <v>1</v>
      </c>
      <c r="X45" s="12">
        <v>2</v>
      </c>
      <c r="Y45" s="12">
        <v>8</v>
      </c>
      <c r="Z45" s="12" t="s">
        <v>164</v>
      </c>
    </row>
    <row r="46" spans="2:26" ht="12.75">
      <c r="B46" s="9"/>
      <c r="C46" s="10" t="s">
        <v>28</v>
      </c>
      <c r="D46" s="11" t="s">
        <v>43</v>
      </c>
      <c r="E46" s="11">
        <v>20</v>
      </c>
      <c r="F46" s="171">
        <v>3.68</v>
      </c>
      <c r="G46" s="11">
        <v>1</v>
      </c>
      <c r="H46" s="11">
        <v>2</v>
      </c>
      <c r="I46" s="11">
        <v>8</v>
      </c>
      <c r="J46" s="23">
        <f t="shared" si="6"/>
        <v>16</v>
      </c>
      <c r="K46" s="4">
        <f t="shared" si="5"/>
      </c>
      <c r="L46" s="4">
        <f t="shared" si="5"/>
      </c>
      <c r="M46" s="4">
        <f t="shared" si="5"/>
      </c>
      <c r="N46" s="4">
        <f t="shared" si="5"/>
      </c>
      <c r="O46" s="4">
        <f t="shared" si="5"/>
      </c>
      <c r="P46" s="4">
        <f t="shared" si="5"/>
      </c>
      <c r="Q46" s="4">
        <f t="shared" si="5"/>
        <v>58.88</v>
      </c>
      <c r="R46" s="164"/>
      <c r="S46" s="12" t="s">
        <v>35</v>
      </c>
      <c r="T46" s="12" t="s">
        <v>34</v>
      </c>
      <c r="U46" s="12">
        <v>8</v>
      </c>
      <c r="V46" s="12">
        <v>1.2</v>
      </c>
      <c r="W46" s="12">
        <v>1</v>
      </c>
      <c r="X46" s="12">
        <v>2</v>
      </c>
      <c r="Y46" s="12">
        <v>13</v>
      </c>
      <c r="Z46" s="12">
        <v>31.2</v>
      </c>
    </row>
    <row r="47" spans="2:26" ht="12.75">
      <c r="B47" s="9"/>
      <c r="C47" s="10" t="s">
        <v>35</v>
      </c>
      <c r="D47" s="11" t="s">
        <v>35</v>
      </c>
      <c r="E47" s="11">
        <v>8</v>
      </c>
      <c r="F47" s="171">
        <v>1.2</v>
      </c>
      <c r="G47" s="11">
        <v>1</v>
      </c>
      <c r="H47" s="11">
        <v>2</v>
      </c>
      <c r="I47" s="11">
        <v>13</v>
      </c>
      <c r="J47" s="23">
        <f t="shared" si="6"/>
        <v>26</v>
      </c>
      <c r="K47" s="4">
        <f aca="true" t="shared" si="7" ref="K47:Q56">IF($E47=K$2,ROUND(Total*Length,2),"")</f>
      </c>
      <c r="L47" s="4">
        <f t="shared" si="7"/>
        <v>31.2</v>
      </c>
      <c r="M47" s="4">
        <f t="shared" si="7"/>
      </c>
      <c r="N47" s="4">
        <f t="shared" si="7"/>
      </c>
      <c r="O47" s="4">
        <f t="shared" si="7"/>
      </c>
      <c r="P47" s="4">
        <f t="shared" si="7"/>
      </c>
      <c r="Q47" s="4">
        <f t="shared" si="7"/>
      </c>
      <c r="R47" s="164"/>
      <c r="S47" s="12" t="s">
        <v>29</v>
      </c>
      <c r="T47" s="12" t="s">
        <v>43</v>
      </c>
      <c r="U47" s="12">
        <v>14</v>
      </c>
      <c r="V47" s="12">
        <v>3.44</v>
      </c>
      <c r="W47" s="12">
        <v>1</v>
      </c>
      <c r="X47" s="12">
        <v>10</v>
      </c>
      <c r="Y47" s="12">
        <v>8</v>
      </c>
      <c r="Z47" s="12" t="s">
        <v>164</v>
      </c>
    </row>
    <row r="48" spans="2:26" ht="12.75">
      <c r="B48" s="9"/>
      <c r="C48" s="10" t="s">
        <v>29</v>
      </c>
      <c r="D48" s="11" t="s">
        <v>43</v>
      </c>
      <c r="E48" s="11">
        <v>14</v>
      </c>
      <c r="F48" s="171">
        <v>3.44</v>
      </c>
      <c r="G48" s="11">
        <v>1</v>
      </c>
      <c r="H48" s="11">
        <v>10</v>
      </c>
      <c r="I48" s="11">
        <v>8</v>
      </c>
      <c r="J48" s="23">
        <f t="shared" si="6"/>
        <v>80</v>
      </c>
      <c r="K48" s="4">
        <f t="shared" si="7"/>
      </c>
      <c r="L48" s="4">
        <f t="shared" si="7"/>
      </c>
      <c r="M48" s="4">
        <f t="shared" si="7"/>
      </c>
      <c r="N48" s="4">
        <f t="shared" si="7"/>
      </c>
      <c r="O48" s="4">
        <f t="shared" si="7"/>
        <v>275.2</v>
      </c>
      <c r="P48" s="4">
        <f t="shared" si="7"/>
      </c>
      <c r="Q48" s="4">
        <f t="shared" si="7"/>
      </c>
      <c r="R48" s="164"/>
      <c r="S48" s="12" t="s">
        <v>136</v>
      </c>
      <c r="T48" s="12" t="s">
        <v>34</v>
      </c>
      <c r="U48" s="12">
        <v>8</v>
      </c>
      <c r="V48" s="12">
        <v>1.2</v>
      </c>
      <c r="W48" s="12">
        <v>1</v>
      </c>
      <c r="X48" s="12">
        <v>10</v>
      </c>
      <c r="Y48" s="12">
        <v>16</v>
      </c>
      <c r="Z48" s="204">
        <v>192</v>
      </c>
    </row>
    <row r="49" spans="2:26" ht="12.75">
      <c r="B49" s="9"/>
      <c r="C49" s="10" t="s">
        <v>42</v>
      </c>
      <c r="D49" s="11" t="s">
        <v>34</v>
      </c>
      <c r="E49" s="11">
        <v>8</v>
      </c>
      <c r="F49" s="171">
        <v>1.2</v>
      </c>
      <c r="G49" s="11">
        <v>1</v>
      </c>
      <c r="H49" s="11">
        <v>10</v>
      </c>
      <c r="I49" s="11">
        <v>16</v>
      </c>
      <c r="J49" s="23">
        <f t="shared" si="6"/>
        <v>160</v>
      </c>
      <c r="K49" s="4">
        <f t="shared" si="7"/>
      </c>
      <c r="L49" s="4">
        <f t="shared" si="7"/>
        <v>192</v>
      </c>
      <c r="M49" s="4">
        <f t="shared" si="7"/>
      </c>
      <c r="N49" s="4">
        <f t="shared" si="7"/>
      </c>
      <c r="O49" s="4">
        <f t="shared" si="7"/>
      </c>
      <c r="P49" s="4">
        <f t="shared" si="7"/>
      </c>
      <c r="Q49" s="4">
        <f t="shared" si="7"/>
      </c>
      <c r="R49" s="164"/>
      <c r="S49" s="12" t="s">
        <v>30</v>
      </c>
      <c r="T49" s="12" t="s">
        <v>43</v>
      </c>
      <c r="U49" s="12">
        <v>16</v>
      </c>
      <c r="V49" s="12">
        <v>3.52</v>
      </c>
      <c r="W49" s="12">
        <v>1</v>
      </c>
      <c r="X49" s="12">
        <v>2</v>
      </c>
      <c r="Y49" s="12">
        <v>8</v>
      </c>
      <c r="Z49" s="12" t="s">
        <v>164</v>
      </c>
    </row>
    <row r="50" spans="2:26" ht="12.75">
      <c r="B50" s="9"/>
      <c r="C50" s="10" t="s">
        <v>30</v>
      </c>
      <c r="D50" s="11" t="s">
        <v>43</v>
      </c>
      <c r="E50" s="11">
        <v>16</v>
      </c>
      <c r="F50" s="171">
        <v>3.52</v>
      </c>
      <c r="G50" s="11">
        <v>1</v>
      </c>
      <c r="H50" s="11">
        <v>2</v>
      </c>
      <c r="I50" s="11">
        <v>8</v>
      </c>
      <c r="J50" s="23">
        <f t="shared" si="6"/>
        <v>16</v>
      </c>
      <c r="K50" s="4">
        <f t="shared" si="7"/>
      </c>
      <c r="L50" s="4">
        <f t="shared" si="7"/>
      </c>
      <c r="M50" s="4">
        <f t="shared" si="7"/>
      </c>
      <c r="N50" s="4">
        <f t="shared" si="7"/>
      </c>
      <c r="O50" s="4">
        <f t="shared" si="7"/>
      </c>
      <c r="P50" s="4">
        <f t="shared" si="7"/>
        <v>56.32</v>
      </c>
      <c r="Q50" s="4">
        <f t="shared" si="7"/>
      </c>
      <c r="R50" s="164"/>
      <c r="S50" s="12" t="s">
        <v>35</v>
      </c>
      <c r="T50" s="12" t="s">
        <v>35</v>
      </c>
      <c r="U50" s="12">
        <v>8</v>
      </c>
      <c r="V50" s="12">
        <v>1.2</v>
      </c>
      <c r="W50" s="12">
        <v>1</v>
      </c>
      <c r="X50" s="12">
        <v>2</v>
      </c>
      <c r="Y50" s="12">
        <v>14</v>
      </c>
      <c r="Z50" s="12">
        <v>33.6</v>
      </c>
    </row>
    <row r="51" spans="2:26" ht="12.75">
      <c r="B51" s="9"/>
      <c r="C51" s="10" t="s">
        <v>35</v>
      </c>
      <c r="D51" s="11" t="s">
        <v>35</v>
      </c>
      <c r="E51" s="11">
        <v>8</v>
      </c>
      <c r="F51" s="171">
        <v>1.2</v>
      </c>
      <c r="G51" s="11">
        <v>1</v>
      </c>
      <c r="H51" s="11">
        <v>2</v>
      </c>
      <c r="I51" s="11">
        <v>14</v>
      </c>
      <c r="J51" s="23">
        <f t="shared" si="6"/>
        <v>28</v>
      </c>
      <c r="K51" s="4">
        <f t="shared" si="7"/>
      </c>
      <c r="L51" s="4">
        <f t="shared" si="7"/>
        <v>33.6</v>
      </c>
      <c r="M51" s="4">
        <f t="shared" si="7"/>
      </c>
      <c r="N51" s="4">
        <f t="shared" si="7"/>
      </c>
      <c r="O51" s="4">
        <f t="shared" si="7"/>
      </c>
      <c r="P51" s="4">
        <f t="shared" si="7"/>
      </c>
      <c r="Q51" s="4">
        <f t="shared" si="7"/>
      </c>
      <c r="R51" s="164"/>
      <c r="S51" s="12" t="s">
        <v>31</v>
      </c>
      <c r="T51" s="12" t="s">
        <v>43</v>
      </c>
      <c r="U51" s="12">
        <v>16</v>
      </c>
      <c r="V51" s="12">
        <v>3.52</v>
      </c>
      <c r="W51" s="12">
        <v>1</v>
      </c>
      <c r="X51" s="12">
        <v>2</v>
      </c>
      <c r="Y51" s="12">
        <v>8</v>
      </c>
      <c r="Z51" s="12" t="s">
        <v>164</v>
      </c>
    </row>
    <row r="52" spans="2:26" ht="12.75">
      <c r="B52" s="9"/>
      <c r="C52" s="10" t="s">
        <v>31</v>
      </c>
      <c r="D52" s="11" t="s">
        <v>43</v>
      </c>
      <c r="E52" s="11">
        <v>16</v>
      </c>
      <c r="F52" s="171">
        <v>3.52</v>
      </c>
      <c r="G52" s="11">
        <v>1</v>
      </c>
      <c r="H52" s="11">
        <v>2</v>
      </c>
      <c r="I52" s="11">
        <v>8</v>
      </c>
      <c r="J52" s="23">
        <f t="shared" si="6"/>
        <v>16</v>
      </c>
      <c r="K52" s="4">
        <f t="shared" si="7"/>
      </c>
      <c r="L52" s="4">
        <f t="shared" si="7"/>
      </c>
      <c r="M52" s="4">
        <f t="shared" si="7"/>
      </c>
      <c r="N52" s="4">
        <f t="shared" si="7"/>
      </c>
      <c r="O52" s="4">
        <f t="shared" si="7"/>
      </c>
      <c r="P52" s="4">
        <f t="shared" si="7"/>
        <v>56.32</v>
      </c>
      <c r="Q52" s="4">
        <f t="shared" si="7"/>
      </c>
      <c r="R52" s="164"/>
      <c r="S52" s="12" t="s">
        <v>136</v>
      </c>
      <c r="T52" s="12" t="s">
        <v>34</v>
      </c>
      <c r="U52" s="12">
        <v>8</v>
      </c>
      <c r="V52" s="12">
        <v>1.2</v>
      </c>
      <c r="W52" s="12">
        <v>1</v>
      </c>
      <c r="X52" s="12">
        <v>2</v>
      </c>
      <c r="Y52" s="12">
        <v>14</v>
      </c>
      <c r="Z52" s="12">
        <v>33.6</v>
      </c>
    </row>
    <row r="53" spans="2:26" ht="12.75">
      <c r="B53" s="9"/>
      <c r="C53" s="10" t="s">
        <v>42</v>
      </c>
      <c r="D53" s="11" t="s">
        <v>34</v>
      </c>
      <c r="E53" s="11">
        <v>8</v>
      </c>
      <c r="F53" s="171">
        <v>1.2</v>
      </c>
      <c r="G53" s="11">
        <v>1</v>
      </c>
      <c r="H53" s="11">
        <v>2</v>
      </c>
      <c r="I53" s="11">
        <v>14</v>
      </c>
      <c r="J53" s="23">
        <f t="shared" si="6"/>
        <v>28</v>
      </c>
      <c r="K53" s="4">
        <f t="shared" si="7"/>
      </c>
      <c r="L53" s="4">
        <f t="shared" si="7"/>
        <v>33.6</v>
      </c>
      <c r="M53" s="4">
        <f t="shared" si="7"/>
      </c>
      <c r="N53" s="4">
        <f t="shared" si="7"/>
      </c>
      <c r="O53" s="4">
        <f t="shared" si="7"/>
      </c>
      <c r="P53" s="4">
        <f t="shared" si="7"/>
      </c>
      <c r="Q53" s="4">
        <f t="shared" si="7"/>
      </c>
      <c r="R53" s="164"/>
      <c r="S53" s="12" t="s">
        <v>32</v>
      </c>
      <c r="T53" s="12" t="s">
        <v>43</v>
      </c>
      <c r="U53" s="12">
        <v>16</v>
      </c>
      <c r="V53" s="12">
        <v>3.52</v>
      </c>
      <c r="W53" s="12">
        <v>1</v>
      </c>
      <c r="X53" s="12">
        <v>2</v>
      </c>
      <c r="Y53" s="12">
        <v>8</v>
      </c>
      <c r="Z53" s="12" t="s">
        <v>164</v>
      </c>
    </row>
    <row r="54" spans="2:26" ht="12.75">
      <c r="B54" s="9"/>
      <c r="C54" s="10" t="s">
        <v>32</v>
      </c>
      <c r="D54" s="11" t="s">
        <v>43</v>
      </c>
      <c r="E54" s="11">
        <v>16</v>
      </c>
      <c r="F54" s="171">
        <v>3.52</v>
      </c>
      <c r="G54" s="11">
        <v>1</v>
      </c>
      <c r="H54" s="11">
        <v>2</v>
      </c>
      <c r="I54" s="11">
        <v>8</v>
      </c>
      <c r="J54" s="23">
        <f t="shared" si="6"/>
        <v>16</v>
      </c>
      <c r="K54" s="4">
        <f t="shared" si="7"/>
      </c>
      <c r="L54" s="4">
        <f t="shared" si="7"/>
      </c>
      <c r="M54" s="4">
        <f t="shared" si="7"/>
      </c>
      <c r="N54" s="4">
        <f t="shared" si="7"/>
      </c>
      <c r="O54" s="4">
        <f t="shared" si="7"/>
      </c>
      <c r="P54" s="4">
        <f t="shared" si="7"/>
        <v>56.32</v>
      </c>
      <c r="Q54" s="4">
        <f t="shared" si="7"/>
      </c>
      <c r="R54" s="164"/>
      <c r="S54" s="12" t="s">
        <v>136</v>
      </c>
      <c r="T54" s="12" t="s">
        <v>34</v>
      </c>
      <c r="U54" s="12">
        <v>8</v>
      </c>
      <c r="V54" s="12">
        <v>1.2</v>
      </c>
      <c r="W54" s="12">
        <v>1</v>
      </c>
      <c r="X54" s="12">
        <v>2</v>
      </c>
      <c r="Y54" s="12">
        <v>14</v>
      </c>
      <c r="Z54" s="12">
        <v>33.6</v>
      </c>
    </row>
    <row r="55" spans="2:26" ht="12.75">
      <c r="B55" s="9"/>
      <c r="C55" s="10" t="s">
        <v>42</v>
      </c>
      <c r="D55" s="11" t="s">
        <v>34</v>
      </c>
      <c r="E55" s="11">
        <v>8</v>
      </c>
      <c r="F55" s="171">
        <v>1.2</v>
      </c>
      <c r="G55" s="11">
        <v>1</v>
      </c>
      <c r="H55" s="11">
        <v>2</v>
      </c>
      <c r="I55" s="11">
        <v>14</v>
      </c>
      <c r="J55" s="23">
        <f t="shared" si="6"/>
        <v>28</v>
      </c>
      <c r="K55" s="4">
        <f t="shared" si="7"/>
      </c>
      <c r="L55" s="4">
        <f t="shared" si="7"/>
        <v>33.6</v>
      </c>
      <c r="M55" s="4">
        <f t="shared" si="7"/>
      </c>
      <c r="N55" s="4">
        <f t="shared" si="7"/>
      </c>
      <c r="O55" s="4">
        <f t="shared" si="7"/>
      </c>
      <c r="P55" s="4">
        <f t="shared" si="7"/>
      </c>
      <c r="Q55" s="4">
        <f t="shared" si="7"/>
      </c>
      <c r="R55" s="164"/>
      <c r="S55" s="12" t="s">
        <v>33</v>
      </c>
      <c r="T55" s="12" t="s">
        <v>43</v>
      </c>
      <c r="U55" s="12">
        <v>16</v>
      </c>
      <c r="V55" s="12">
        <v>3.52</v>
      </c>
      <c r="W55" s="12">
        <v>1</v>
      </c>
      <c r="X55" s="12">
        <v>2</v>
      </c>
      <c r="Y55" s="12">
        <v>8</v>
      </c>
      <c r="Z55" s="12" t="s">
        <v>164</v>
      </c>
    </row>
    <row r="56" spans="2:26" ht="12.75">
      <c r="B56" s="9"/>
      <c r="C56" s="10" t="s">
        <v>33</v>
      </c>
      <c r="D56" s="11" t="s">
        <v>43</v>
      </c>
      <c r="E56" s="11">
        <v>16</v>
      </c>
      <c r="F56" s="171">
        <v>3.52</v>
      </c>
      <c r="G56" s="11">
        <v>1</v>
      </c>
      <c r="H56" s="11">
        <v>2</v>
      </c>
      <c r="I56" s="11">
        <v>8</v>
      </c>
      <c r="J56" s="23">
        <f t="shared" si="6"/>
        <v>16</v>
      </c>
      <c r="K56" s="4">
        <f t="shared" si="7"/>
      </c>
      <c r="L56" s="4">
        <f t="shared" si="7"/>
      </c>
      <c r="M56" s="4">
        <f t="shared" si="7"/>
      </c>
      <c r="N56" s="4">
        <f t="shared" si="7"/>
      </c>
      <c r="O56" s="4">
        <f t="shared" si="7"/>
      </c>
      <c r="P56" s="4">
        <f t="shared" si="7"/>
        <v>56.32</v>
      </c>
      <c r="Q56" s="4">
        <f t="shared" si="7"/>
      </c>
      <c r="R56" s="164"/>
      <c r="S56" s="12" t="s">
        <v>136</v>
      </c>
      <c r="T56" s="12" t="s">
        <v>34</v>
      </c>
      <c r="U56" s="12">
        <v>8</v>
      </c>
      <c r="V56" s="12">
        <v>1.2</v>
      </c>
      <c r="W56" s="12">
        <v>1</v>
      </c>
      <c r="X56" s="12">
        <v>2</v>
      </c>
      <c r="Y56" s="12">
        <v>14</v>
      </c>
      <c r="Z56" s="12">
        <v>33.6</v>
      </c>
    </row>
    <row r="57" spans="2:26" ht="12.75">
      <c r="B57" s="9"/>
      <c r="C57" s="10" t="s">
        <v>42</v>
      </c>
      <c r="D57" s="11" t="s">
        <v>35</v>
      </c>
      <c r="E57" s="11">
        <v>8</v>
      </c>
      <c r="F57" s="171">
        <v>1.2</v>
      </c>
      <c r="G57" s="11">
        <v>1</v>
      </c>
      <c r="H57" s="11">
        <v>2</v>
      </c>
      <c r="I57" s="11">
        <v>14</v>
      </c>
      <c r="J57" s="23">
        <f t="shared" si="6"/>
        <v>28</v>
      </c>
      <c r="K57" s="4">
        <f aca="true" t="shared" si="8" ref="K57:Q66">IF($E57=K$2,ROUND(Total*Length,2),"")</f>
      </c>
      <c r="L57" s="4">
        <f t="shared" si="8"/>
        <v>33.6</v>
      </c>
      <c r="M57" s="4">
        <f t="shared" si="8"/>
      </c>
      <c r="N57" s="4">
        <f t="shared" si="8"/>
      </c>
      <c r="O57" s="4">
        <f t="shared" si="8"/>
      </c>
      <c r="P57" s="4">
        <f t="shared" si="8"/>
      </c>
      <c r="Q57" s="4">
        <f t="shared" si="8"/>
      </c>
      <c r="R57" s="164"/>
      <c r="S57" s="12" t="s">
        <v>46</v>
      </c>
      <c r="Z57" s="12" t="s">
        <v>164</v>
      </c>
    </row>
    <row r="58" spans="2:26" ht="12.75">
      <c r="B58" s="9"/>
      <c r="C58" s="10"/>
      <c r="D58" s="11"/>
      <c r="E58" s="11"/>
      <c r="F58" s="171"/>
      <c r="G58" s="11"/>
      <c r="H58" s="11"/>
      <c r="I58" s="11"/>
      <c r="J58" s="23">
        <f t="shared" si="6"/>
        <v>0</v>
      </c>
      <c r="K58" s="4">
        <f t="shared" si="8"/>
      </c>
      <c r="L58" s="4">
        <f t="shared" si="8"/>
      </c>
      <c r="M58" s="4">
        <f t="shared" si="8"/>
      </c>
      <c r="N58" s="4">
        <f t="shared" si="8"/>
      </c>
      <c r="O58" s="4">
        <f t="shared" si="8"/>
      </c>
      <c r="P58" s="4">
        <f t="shared" si="8"/>
      </c>
      <c r="Q58" s="4">
        <f t="shared" si="8"/>
      </c>
      <c r="R58" s="164"/>
      <c r="S58" s="12" t="s">
        <v>26</v>
      </c>
      <c r="T58" s="12" t="s">
        <v>43</v>
      </c>
      <c r="U58" s="12">
        <v>16</v>
      </c>
      <c r="V58" s="12">
        <v>3.52</v>
      </c>
      <c r="W58" s="12">
        <v>1</v>
      </c>
      <c r="X58" s="12">
        <v>2</v>
      </c>
      <c r="Y58" s="12">
        <v>12</v>
      </c>
      <c r="Z58" s="12" t="s">
        <v>164</v>
      </c>
    </row>
    <row r="59" spans="2:26" ht="12.75">
      <c r="B59" s="9"/>
      <c r="C59" s="8" t="s">
        <v>46</v>
      </c>
      <c r="D59" s="11"/>
      <c r="E59" s="11"/>
      <c r="F59" s="171"/>
      <c r="G59" s="11"/>
      <c r="H59" s="11"/>
      <c r="I59" s="11"/>
      <c r="J59" s="23">
        <f t="shared" si="6"/>
        <v>0</v>
      </c>
      <c r="K59" s="4">
        <f t="shared" si="8"/>
      </c>
      <c r="L59" s="4">
        <f t="shared" si="8"/>
      </c>
      <c r="M59" s="4">
        <f t="shared" si="8"/>
      </c>
      <c r="N59" s="4">
        <f t="shared" si="8"/>
      </c>
      <c r="O59" s="4">
        <f t="shared" si="8"/>
      </c>
      <c r="P59" s="4">
        <f t="shared" si="8"/>
      </c>
      <c r="Q59" s="4">
        <f t="shared" si="8"/>
      </c>
      <c r="R59" s="164"/>
      <c r="S59" s="12" t="s">
        <v>136</v>
      </c>
      <c r="T59" s="12" t="s">
        <v>34</v>
      </c>
      <c r="U59" s="12">
        <v>8</v>
      </c>
      <c r="V59" s="12">
        <v>1.2</v>
      </c>
      <c r="W59" s="12">
        <v>1</v>
      </c>
      <c r="X59" s="12">
        <v>2</v>
      </c>
      <c r="Y59" s="12">
        <v>14</v>
      </c>
      <c r="Z59" s="204">
        <v>33.6</v>
      </c>
    </row>
    <row r="60" spans="2:26" ht="12.75">
      <c r="B60" s="9"/>
      <c r="C60" s="10" t="s">
        <v>26</v>
      </c>
      <c r="D60" s="11" t="s">
        <v>43</v>
      </c>
      <c r="E60" s="11">
        <v>16</v>
      </c>
      <c r="F60" s="171">
        <v>3.52</v>
      </c>
      <c r="G60" s="11">
        <v>1</v>
      </c>
      <c r="H60" s="11">
        <v>2</v>
      </c>
      <c r="I60" s="11">
        <v>12</v>
      </c>
      <c r="J60" s="23">
        <f t="shared" si="6"/>
        <v>24</v>
      </c>
      <c r="K60" s="4">
        <f t="shared" si="8"/>
      </c>
      <c r="L60" s="4">
        <f t="shared" si="8"/>
      </c>
      <c r="M60" s="4">
        <f t="shared" si="8"/>
      </c>
      <c r="N60" s="4">
        <f t="shared" si="8"/>
      </c>
      <c r="O60" s="4">
        <f t="shared" si="8"/>
      </c>
      <c r="P60" s="4">
        <f t="shared" si="8"/>
        <v>84.48</v>
      </c>
      <c r="Q60" s="4">
        <f t="shared" si="8"/>
      </c>
      <c r="R60" s="164"/>
      <c r="S60" s="12" t="s">
        <v>27</v>
      </c>
      <c r="T60" s="12" t="s">
        <v>43</v>
      </c>
      <c r="U60" s="12">
        <v>16</v>
      </c>
      <c r="V60" s="12">
        <v>3.52</v>
      </c>
      <c r="W60" s="12">
        <v>1</v>
      </c>
      <c r="X60" s="12">
        <v>2</v>
      </c>
      <c r="Y60" s="12">
        <v>8</v>
      </c>
      <c r="Z60" s="12" t="s">
        <v>164</v>
      </c>
    </row>
    <row r="61" spans="2:26" ht="12.75">
      <c r="B61" s="9"/>
      <c r="C61" s="10" t="s">
        <v>42</v>
      </c>
      <c r="D61" s="11" t="s">
        <v>34</v>
      </c>
      <c r="E61" s="11">
        <v>8</v>
      </c>
      <c r="F61" s="171">
        <v>1.2</v>
      </c>
      <c r="G61" s="11">
        <v>1</v>
      </c>
      <c r="H61" s="11">
        <v>2</v>
      </c>
      <c r="I61" s="11">
        <f>ROUND((2.4)/0.19+1,0)</f>
        <v>14</v>
      </c>
      <c r="J61" s="23">
        <f t="shared" si="6"/>
        <v>28</v>
      </c>
      <c r="K61" s="4">
        <f t="shared" si="8"/>
      </c>
      <c r="L61" s="4">
        <f t="shared" si="8"/>
        <v>33.6</v>
      </c>
      <c r="M61" s="4">
        <f t="shared" si="8"/>
      </c>
      <c r="N61" s="4">
        <f t="shared" si="8"/>
      </c>
      <c r="O61" s="4">
        <f t="shared" si="8"/>
      </c>
      <c r="P61" s="4">
        <f t="shared" si="8"/>
      </c>
      <c r="Q61" s="4">
        <f t="shared" si="8"/>
      </c>
      <c r="R61" s="164"/>
      <c r="S61" s="12" t="s">
        <v>136</v>
      </c>
      <c r="T61" s="12" t="s">
        <v>34</v>
      </c>
      <c r="U61" s="12">
        <v>8</v>
      </c>
      <c r="V61" s="12">
        <v>1.2</v>
      </c>
      <c r="W61" s="12">
        <v>1</v>
      </c>
      <c r="X61" s="12">
        <v>2</v>
      </c>
      <c r="Y61" s="12">
        <v>14</v>
      </c>
      <c r="Z61" s="12">
        <v>33.6</v>
      </c>
    </row>
    <row r="62" spans="2:26" ht="12.75">
      <c r="B62" s="9"/>
      <c r="C62" s="10" t="s">
        <v>27</v>
      </c>
      <c r="D62" s="11" t="s">
        <v>43</v>
      </c>
      <c r="E62" s="11">
        <v>16</v>
      </c>
      <c r="F62" s="171">
        <v>3.52</v>
      </c>
      <c r="G62" s="11">
        <v>1</v>
      </c>
      <c r="H62" s="11">
        <v>2</v>
      </c>
      <c r="I62" s="11">
        <v>8</v>
      </c>
      <c r="J62" s="23">
        <f t="shared" si="6"/>
        <v>16</v>
      </c>
      <c r="K62" s="4">
        <f t="shared" si="8"/>
      </c>
      <c r="L62" s="4">
        <f t="shared" si="8"/>
      </c>
      <c r="M62" s="4">
        <f t="shared" si="8"/>
      </c>
      <c r="N62" s="4">
        <f t="shared" si="8"/>
      </c>
      <c r="O62" s="4">
        <f t="shared" si="8"/>
      </c>
      <c r="P62" s="4">
        <f t="shared" si="8"/>
        <v>56.32</v>
      </c>
      <c r="Q62" s="4">
        <f t="shared" si="8"/>
      </c>
      <c r="R62" s="164"/>
      <c r="S62" s="12" t="s">
        <v>28</v>
      </c>
      <c r="T62" s="12" t="s">
        <v>43</v>
      </c>
      <c r="U62" s="12">
        <v>16</v>
      </c>
      <c r="V62" s="12">
        <v>3.52</v>
      </c>
      <c r="W62" s="12">
        <v>1</v>
      </c>
      <c r="X62" s="12">
        <v>2</v>
      </c>
      <c r="Y62" s="12">
        <v>8</v>
      </c>
      <c r="Z62" s="12" t="s">
        <v>164</v>
      </c>
    </row>
    <row r="63" spans="2:26" ht="12.75">
      <c r="B63" s="9"/>
      <c r="C63" s="10" t="s">
        <v>42</v>
      </c>
      <c r="D63" s="11" t="s">
        <v>34</v>
      </c>
      <c r="E63" s="11">
        <v>8</v>
      </c>
      <c r="F63" s="171">
        <v>1.2</v>
      </c>
      <c r="G63" s="11">
        <v>1</v>
      </c>
      <c r="H63" s="11">
        <v>2</v>
      </c>
      <c r="I63" s="11">
        <f>ROUND((2.4)/0.19+1,0)</f>
        <v>14</v>
      </c>
      <c r="J63" s="23">
        <f t="shared" si="6"/>
        <v>28</v>
      </c>
      <c r="K63" s="4">
        <f t="shared" si="8"/>
      </c>
      <c r="L63" s="4">
        <f t="shared" si="8"/>
        <v>33.6</v>
      </c>
      <c r="M63" s="4">
        <f t="shared" si="8"/>
      </c>
      <c r="N63" s="4">
        <f t="shared" si="8"/>
      </c>
      <c r="O63" s="4">
        <f t="shared" si="8"/>
      </c>
      <c r="P63" s="4">
        <f t="shared" si="8"/>
      </c>
      <c r="Q63" s="4">
        <f t="shared" si="8"/>
      </c>
      <c r="R63" s="164"/>
      <c r="S63" s="12" t="s">
        <v>35</v>
      </c>
      <c r="T63" s="12" t="s">
        <v>35</v>
      </c>
      <c r="U63" s="12">
        <v>8</v>
      </c>
      <c r="V63" s="12">
        <v>1.2</v>
      </c>
      <c r="W63" s="12">
        <v>1</v>
      </c>
      <c r="X63" s="12">
        <v>2</v>
      </c>
      <c r="Y63" s="12">
        <v>14</v>
      </c>
      <c r="Z63" s="12">
        <v>33.6</v>
      </c>
    </row>
    <row r="64" spans="2:26" ht="12.75">
      <c r="B64" s="9"/>
      <c r="C64" s="10" t="s">
        <v>28</v>
      </c>
      <c r="D64" s="11" t="s">
        <v>43</v>
      </c>
      <c r="E64" s="11">
        <v>16</v>
      </c>
      <c r="F64" s="171">
        <v>3.52</v>
      </c>
      <c r="G64" s="11">
        <v>1</v>
      </c>
      <c r="H64" s="11">
        <v>2</v>
      </c>
      <c r="I64" s="11">
        <v>8</v>
      </c>
      <c r="J64" s="23">
        <f t="shared" si="6"/>
        <v>16</v>
      </c>
      <c r="K64" s="4">
        <f t="shared" si="8"/>
      </c>
      <c r="L64" s="4">
        <f t="shared" si="8"/>
      </c>
      <c r="M64" s="4">
        <f t="shared" si="8"/>
      </c>
      <c r="N64" s="4">
        <f t="shared" si="8"/>
      </c>
      <c r="O64" s="4">
        <f t="shared" si="8"/>
      </c>
      <c r="P64" s="4">
        <f t="shared" si="8"/>
        <v>56.32</v>
      </c>
      <c r="Q64" s="4">
        <f t="shared" si="8"/>
      </c>
      <c r="R64" s="164"/>
      <c r="S64" s="12" t="s">
        <v>29</v>
      </c>
      <c r="T64" s="12" t="s">
        <v>43</v>
      </c>
      <c r="U64" s="12">
        <v>14</v>
      </c>
      <c r="V64" s="12">
        <v>3.44</v>
      </c>
      <c r="W64" s="12">
        <v>1</v>
      </c>
      <c r="X64" s="12">
        <v>10</v>
      </c>
      <c r="Y64" s="12">
        <v>8</v>
      </c>
      <c r="Z64" s="12" t="s">
        <v>164</v>
      </c>
    </row>
    <row r="65" spans="2:26" ht="12.75">
      <c r="B65" s="9"/>
      <c r="C65" s="10" t="s">
        <v>35</v>
      </c>
      <c r="D65" s="11" t="s">
        <v>35</v>
      </c>
      <c r="E65" s="11">
        <v>8</v>
      </c>
      <c r="F65" s="171">
        <v>1.2</v>
      </c>
      <c r="G65" s="11">
        <v>1</v>
      </c>
      <c r="H65" s="11">
        <v>2</v>
      </c>
      <c r="I65" s="11">
        <v>14</v>
      </c>
      <c r="J65" s="23">
        <f t="shared" si="6"/>
        <v>28</v>
      </c>
      <c r="K65" s="4">
        <f t="shared" si="8"/>
      </c>
      <c r="L65" s="4">
        <f t="shared" si="8"/>
        <v>33.6</v>
      </c>
      <c r="M65" s="4">
        <f t="shared" si="8"/>
      </c>
      <c r="N65" s="4">
        <f t="shared" si="8"/>
      </c>
      <c r="O65" s="4">
        <f t="shared" si="8"/>
      </c>
      <c r="P65" s="4">
        <f t="shared" si="8"/>
      </c>
      <c r="Q65" s="4">
        <f t="shared" si="8"/>
      </c>
      <c r="R65" s="164"/>
      <c r="S65" s="12" t="s">
        <v>136</v>
      </c>
      <c r="T65" s="12" t="s">
        <v>34</v>
      </c>
      <c r="U65" s="12">
        <v>8</v>
      </c>
      <c r="V65" s="12">
        <v>1.2</v>
      </c>
      <c r="W65" s="12">
        <v>1</v>
      </c>
      <c r="X65" s="12">
        <v>10</v>
      </c>
      <c r="Y65" s="12">
        <v>16</v>
      </c>
      <c r="Z65" s="12">
        <v>192</v>
      </c>
    </row>
    <row r="66" spans="2:26" ht="12.75">
      <c r="B66" s="9"/>
      <c r="C66" s="10" t="s">
        <v>29</v>
      </c>
      <c r="D66" s="11" t="s">
        <v>43</v>
      </c>
      <c r="E66" s="11">
        <v>14</v>
      </c>
      <c r="F66" s="171">
        <v>3.44</v>
      </c>
      <c r="G66" s="11">
        <v>1</v>
      </c>
      <c r="H66" s="11">
        <v>10</v>
      </c>
      <c r="I66" s="11">
        <v>8</v>
      </c>
      <c r="J66" s="23">
        <f t="shared" si="6"/>
        <v>80</v>
      </c>
      <c r="K66" s="4">
        <f t="shared" si="8"/>
      </c>
      <c r="L66" s="4">
        <f t="shared" si="8"/>
      </c>
      <c r="M66" s="4">
        <f t="shared" si="8"/>
      </c>
      <c r="N66" s="4">
        <f t="shared" si="8"/>
      </c>
      <c r="O66" s="4">
        <f t="shared" si="8"/>
        <v>275.2</v>
      </c>
      <c r="P66" s="4">
        <f t="shared" si="8"/>
      </c>
      <c r="Q66" s="4">
        <f t="shared" si="8"/>
      </c>
      <c r="R66" s="164"/>
      <c r="S66" s="12" t="s">
        <v>30</v>
      </c>
      <c r="T66" s="12" t="s">
        <v>43</v>
      </c>
      <c r="U66" s="12">
        <v>16</v>
      </c>
      <c r="V66" s="12">
        <v>3.52</v>
      </c>
      <c r="W66" s="12">
        <v>1</v>
      </c>
      <c r="X66" s="12">
        <v>2</v>
      </c>
      <c r="Y66" s="12">
        <v>8</v>
      </c>
      <c r="Z66" s="12" t="s">
        <v>164</v>
      </c>
    </row>
    <row r="67" spans="2:26" ht="12.75">
      <c r="B67" s="9"/>
      <c r="C67" s="10" t="s">
        <v>42</v>
      </c>
      <c r="D67" s="11" t="s">
        <v>34</v>
      </c>
      <c r="E67" s="11">
        <v>8</v>
      </c>
      <c r="F67" s="171">
        <v>1.2</v>
      </c>
      <c r="G67" s="11">
        <v>1</v>
      </c>
      <c r="H67" s="11">
        <v>10</v>
      </c>
      <c r="I67" s="11">
        <f>ROUND((2.4)/0.16+1,0)</f>
        <v>16</v>
      </c>
      <c r="J67" s="23">
        <f t="shared" si="6"/>
        <v>160</v>
      </c>
      <c r="K67" s="4">
        <f aca="true" t="shared" si="9" ref="K67:Q75">IF($E67=K$2,ROUND(Total*Length,2),"")</f>
      </c>
      <c r="L67" s="4">
        <f t="shared" si="9"/>
        <v>192</v>
      </c>
      <c r="M67" s="4">
        <f t="shared" si="9"/>
      </c>
      <c r="N67" s="4">
        <f t="shared" si="9"/>
      </c>
      <c r="O67" s="4">
        <f t="shared" si="9"/>
      </c>
      <c r="P67" s="4">
        <f t="shared" si="9"/>
      </c>
      <c r="Q67" s="4">
        <f t="shared" si="9"/>
      </c>
      <c r="R67" s="164"/>
      <c r="S67" s="12" t="s">
        <v>35</v>
      </c>
      <c r="T67" s="12" t="s">
        <v>35</v>
      </c>
      <c r="U67" s="12">
        <v>8</v>
      </c>
      <c r="V67" s="12">
        <v>1.2</v>
      </c>
      <c r="W67" s="12">
        <v>1</v>
      </c>
      <c r="X67" s="12">
        <v>2</v>
      </c>
      <c r="Y67" s="12">
        <v>14</v>
      </c>
      <c r="Z67" s="12">
        <v>33.6</v>
      </c>
    </row>
    <row r="68" spans="2:26" ht="12.75">
      <c r="B68" s="9"/>
      <c r="C68" s="10" t="s">
        <v>30</v>
      </c>
      <c r="D68" s="11" t="s">
        <v>43</v>
      </c>
      <c r="E68" s="11">
        <v>16</v>
      </c>
      <c r="F68" s="171">
        <v>3.52</v>
      </c>
      <c r="G68" s="11">
        <v>1</v>
      </c>
      <c r="H68" s="11">
        <v>2</v>
      </c>
      <c r="I68" s="11">
        <v>8</v>
      </c>
      <c r="J68" s="23">
        <f t="shared" si="6"/>
        <v>16</v>
      </c>
      <c r="K68" s="4">
        <f t="shared" si="9"/>
      </c>
      <c r="L68" s="4">
        <f t="shared" si="9"/>
      </c>
      <c r="M68" s="4">
        <f t="shared" si="9"/>
      </c>
      <c r="N68" s="4">
        <f t="shared" si="9"/>
      </c>
      <c r="O68" s="4">
        <f t="shared" si="9"/>
      </c>
      <c r="P68" s="4">
        <f t="shared" si="9"/>
        <v>56.32</v>
      </c>
      <c r="Q68" s="4">
        <f t="shared" si="9"/>
      </c>
      <c r="R68" s="164"/>
      <c r="S68" s="12" t="s">
        <v>31</v>
      </c>
      <c r="T68" s="12" t="s">
        <v>43</v>
      </c>
      <c r="U68" s="12">
        <v>14</v>
      </c>
      <c r="V68" s="12">
        <v>3.44</v>
      </c>
      <c r="W68" s="12">
        <v>1</v>
      </c>
      <c r="X68" s="12">
        <v>2</v>
      </c>
      <c r="Y68" s="12">
        <v>8</v>
      </c>
      <c r="Z68" s="12" t="s">
        <v>164</v>
      </c>
    </row>
    <row r="69" spans="2:26" ht="12.75">
      <c r="B69" s="9"/>
      <c r="C69" s="10" t="s">
        <v>35</v>
      </c>
      <c r="D69" s="11" t="s">
        <v>35</v>
      </c>
      <c r="E69" s="11">
        <v>8</v>
      </c>
      <c r="F69" s="171">
        <v>1.2</v>
      </c>
      <c r="G69" s="11">
        <v>1</v>
      </c>
      <c r="H69" s="11">
        <v>2</v>
      </c>
      <c r="I69" s="11">
        <f>ROUND((2.4)/0.19+1,0)</f>
        <v>14</v>
      </c>
      <c r="J69" s="23">
        <f t="shared" si="6"/>
        <v>28</v>
      </c>
      <c r="K69" s="4">
        <f t="shared" si="9"/>
      </c>
      <c r="L69" s="4">
        <f t="shared" si="9"/>
        <v>33.6</v>
      </c>
      <c r="M69" s="4">
        <f t="shared" si="9"/>
      </c>
      <c r="N69" s="4">
        <f t="shared" si="9"/>
      </c>
      <c r="O69" s="4">
        <f t="shared" si="9"/>
      </c>
      <c r="P69" s="4">
        <f t="shared" si="9"/>
      </c>
      <c r="Q69" s="4">
        <f t="shared" si="9"/>
      </c>
      <c r="R69" s="164"/>
      <c r="S69" s="12" t="s">
        <v>136</v>
      </c>
      <c r="T69" s="12" t="s">
        <v>34</v>
      </c>
      <c r="U69" s="12">
        <v>8</v>
      </c>
      <c r="V69" s="12">
        <v>1.2</v>
      </c>
      <c r="W69" s="12">
        <v>1</v>
      </c>
      <c r="X69" s="12">
        <v>2</v>
      </c>
      <c r="Y69" s="12">
        <v>16</v>
      </c>
      <c r="Z69" s="204">
        <v>38.4</v>
      </c>
    </row>
    <row r="70" spans="2:26" ht="12.75">
      <c r="B70" s="9"/>
      <c r="C70" s="10" t="s">
        <v>31</v>
      </c>
      <c r="D70" s="11" t="s">
        <v>43</v>
      </c>
      <c r="E70" s="11">
        <v>14</v>
      </c>
      <c r="F70" s="171">
        <v>3.44</v>
      </c>
      <c r="G70" s="11">
        <v>1</v>
      </c>
      <c r="H70" s="11">
        <v>2</v>
      </c>
      <c r="I70" s="11">
        <v>8</v>
      </c>
      <c r="J70" s="23">
        <f t="shared" si="6"/>
        <v>16</v>
      </c>
      <c r="K70" s="4">
        <f t="shared" si="9"/>
      </c>
      <c r="L70" s="4">
        <f t="shared" si="9"/>
      </c>
      <c r="M70" s="4">
        <f t="shared" si="9"/>
      </c>
      <c r="N70" s="4">
        <f t="shared" si="9"/>
      </c>
      <c r="O70" s="4">
        <f t="shared" si="9"/>
        <v>55.04</v>
      </c>
      <c r="P70" s="4">
        <f t="shared" si="9"/>
      </c>
      <c r="Q70" s="4">
        <f t="shared" si="9"/>
      </c>
      <c r="R70" s="164"/>
      <c r="S70" s="12" t="s">
        <v>32</v>
      </c>
      <c r="T70" s="12" t="s">
        <v>43</v>
      </c>
      <c r="U70" s="12">
        <v>14</v>
      </c>
      <c r="V70" s="12">
        <v>3.44</v>
      </c>
      <c r="W70" s="12">
        <v>1</v>
      </c>
      <c r="X70" s="12">
        <v>2</v>
      </c>
      <c r="Y70" s="12">
        <v>8</v>
      </c>
      <c r="Z70" s="12" t="s">
        <v>164</v>
      </c>
    </row>
    <row r="71" spans="2:26" ht="12.75">
      <c r="B71" s="9"/>
      <c r="C71" s="10" t="s">
        <v>42</v>
      </c>
      <c r="D71" s="11" t="s">
        <v>34</v>
      </c>
      <c r="E71" s="11">
        <v>8</v>
      </c>
      <c r="F71" s="171">
        <v>1.2</v>
      </c>
      <c r="G71" s="11">
        <v>1</v>
      </c>
      <c r="H71" s="11">
        <v>2</v>
      </c>
      <c r="I71" s="11">
        <v>16</v>
      </c>
      <c r="J71" s="23">
        <f t="shared" si="6"/>
        <v>32</v>
      </c>
      <c r="K71" s="4">
        <f t="shared" si="9"/>
      </c>
      <c r="L71" s="4">
        <f t="shared" si="9"/>
        <v>38.4</v>
      </c>
      <c r="M71" s="4">
        <f t="shared" si="9"/>
      </c>
      <c r="N71" s="4">
        <f t="shared" si="9"/>
      </c>
      <c r="O71" s="4">
        <f t="shared" si="9"/>
      </c>
      <c r="P71" s="4">
        <f t="shared" si="9"/>
      </c>
      <c r="Q71" s="4">
        <f t="shared" si="9"/>
      </c>
      <c r="R71" s="164"/>
      <c r="S71" s="12" t="s">
        <v>136</v>
      </c>
      <c r="T71" s="12" t="s">
        <v>34</v>
      </c>
      <c r="U71" s="12">
        <v>8</v>
      </c>
      <c r="V71" s="12">
        <v>1.2</v>
      </c>
      <c r="W71" s="12">
        <v>1</v>
      </c>
      <c r="X71" s="12">
        <v>2</v>
      </c>
      <c r="Y71" s="12">
        <v>16</v>
      </c>
      <c r="Z71" s="204">
        <v>38.4</v>
      </c>
    </row>
    <row r="72" spans="2:26" ht="12.75">
      <c r="B72" s="9"/>
      <c r="C72" s="10" t="s">
        <v>32</v>
      </c>
      <c r="D72" s="11" t="s">
        <v>43</v>
      </c>
      <c r="E72" s="11">
        <v>14</v>
      </c>
      <c r="F72" s="171">
        <v>3.44</v>
      </c>
      <c r="G72" s="11">
        <v>1</v>
      </c>
      <c r="H72" s="11">
        <v>2</v>
      </c>
      <c r="I72" s="11">
        <v>8</v>
      </c>
      <c r="J72" s="23">
        <f t="shared" si="6"/>
        <v>16</v>
      </c>
      <c r="K72" s="4">
        <f t="shared" si="9"/>
      </c>
      <c r="L72" s="4">
        <f t="shared" si="9"/>
      </c>
      <c r="M72" s="4">
        <f t="shared" si="9"/>
      </c>
      <c r="N72" s="4">
        <f t="shared" si="9"/>
      </c>
      <c r="O72" s="4">
        <f t="shared" si="9"/>
        <v>55.04</v>
      </c>
      <c r="P72" s="4">
        <f t="shared" si="9"/>
      </c>
      <c r="Q72" s="4">
        <f t="shared" si="9"/>
      </c>
      <c r="R72" s="164"/>
      <c r="S72" s="12" t="s">
        <v>33</v>
      </c>
      <c r="T72" s="12" t="s">
        <v>43</v>
      </c>
      <c r="U72" s="12">
        <v>16</v>
      </c>
      <c r="V72" s="12">
        <v>3.52</v>
      </c>
      <c r="W72" s="12">
        <v>1</v>
      </c>
      <c r="X72" s="12">
        <v>2</v>
      </c>
      <c r="Y72" s="12">
        <v>8</v>
      </c>
      <c r="Z72" s="12" t="s">
        <v>164</v>
      </c>
    </row>
    <row r="73" spans="2:26" ht="12.75">
      <c r="B73" s="9"/>
      <c r="C73" s="10" t="s">
        <v>42</v>
      </c>
      <c r="D73" s="11" t="s">
        <v>34</v>
      </c>
      <c r="E73" s="11">
        <v>8</v>
      </c>
      <c r="F73" s="171">
        <v>1.2</v>
      </c>
      <c r="G73" s="11">
        <v>1</v>
      </c>
      <c r="H73" s="11">
        <v>2</v>
      </c>
      <c r="I73" s="11">
        <v>16</v>
      </c>
      <c r="J73" s="23">
        <f t="shared" si="6"/>
        <v>32</v>
      </c>
      <c r="K73" s="4">
        <f t="shared" si="9"/>
      </c>
      <c r="L73" s="4">
        <f t="shared" si="9"/>
        <v>38.4</v>
      </c>
      <c r="M73" s="4">
        <f t="shared" si="9"/>
      </c>
      <c r="N73" s="4">
        <f t="shared" si="9"/>
      </c>
      <c r="O73" s="4">
        <f t="shared" si="9"/>
      </c>
      <c r="P73" s="4">
        <f t="shared" si="9"/>
      </c>
      <c r="Q73" s="4">
        <f t="shared" si="9"/>
      </c>
      <c r="R73" s="164"/>
      <c r="S73" s="12" t="s">
        <v>136</v>
      </c>
      <c r="T73" s="12" t="s">
        <v>35</v>
      </c>
      <c r="U73" s="12">
        <v>8</v>
      </c>
      <c r="V73" s="12">
        <v>1.2</v>
      </c>
      <c r="W73" s="12">
        <v>1</v>
      </c>
      <c r="X73" s="12">
        <v>2</v>
      </c>
      <c r="Y73" s="12">
        <v>14</v>
      </c>
      <c r="Z73" s="204">
        <v>33.6</v>
      </c>
    </row>
    <row r="74" spans="2:18" ht="12.75">
      <c r="B74" s="9"/>
      <c r="C74" s="10" t="s">
        <v>33</v>
      </c>
      <c r="D74" s="11" t="s">
        <v>43</v>
      </c>
      <c r="E74" s="11">
        <v>16</v>
      </c>
      <c r="F74" s="171">
        <v>3.52</v>
      </c>
      <c r="G74" s="11">
        <v>1</v>
      </c>
      <c r="H74" s="11">
        <v>2</v>
      </c>
      <c r="I74" s="11">
        <v>8</v>
      </c>
      <c r="J74" s="23">
        <f t="shared" si="6"/>
        <v>16</v>
      </c>
      <c r="K74" s="4">
        <f t="shared" si="9"/>
      </c>
      <c r="L74" s="4">
        <f t="shared" si="9"/>
      </c>
      <c r="M74" s="4">
        <f t="shared" si="9"/>
      </c>
      <c r="N74" s="4">
        <f t="shared" si="9"/>
      </c>
      <c r="O74" s="4">
        <f t="shared" si="9"/>
      </c>
      <c r="P74" s="4">
        <f t="shared" si="9"/>
        <v>56.32</v>
      </c>
      <c r="Q74" s="4">
        <f t="shared" si="9"/>
      </c>
      <c r="R74" s="164"/>
    </row>
    <row r="75" spans="2:18" ht="12.75">
      <c r="B75" s="9"/>
      <c r="C75" s="10" t="s">
        <v>42</v>
      </c>
      <c r="D75" s="11" t="s">
        <v>35</v>
      </c>
      <c r="E75" s="11">
        <v>8</v>
      </c>
      <c r="F75" s="171">
        <v>1.2</v>
      </c>
      <c r="G75" s="11">
        <v>1</v>
      </c>
      <c r="H75" s="11">
        <v>2</v>
      </c>
      <c r="I75" s="11">
        <f>ROUND((2.4)/0.19+1,0)</f>
        <v>14</v>
      </c>
      <c r="J75" s="23">
        <f t="shared" si="6"/>
        <v>28</v>
      </c>
      <c r="K75" s="4">
        <f t="shared" si="9"/>
      </c>
      <c r="L75" s="4">
        <f t="shared" si="9"/>
        <v>33.6</v>
      </c>
      <c r="M75" s="4">
        <f t="shared" si="9"/>
      </c>
      <c r="N75" s="4">
        <f t="shared" si="9"/>
      </c>
      <c r="O75" s="4">
        <f t="shared" si="9"/>
      </c>
      <c r="P75" s="4">
        <f t="shared" si="9"/>
      </c>
      <c r="Q75" s="4">
        <f t="shared" si="9"/>
      </c>
      <c r="R75" s="164"/>
    </row>
    <row r="76" spans="2:18" ht="12.75">
      <c r="B76" s="157"/>
      <c r="C76" s="158"/>
      <c r="D76" s="159"/>
      <c r="E76" s="159"/>
      <c r="F76" s="172"/>
      <c r="G76" s="159"/>
      <c r="H76" s="159"/>
      <c r="I76" s="159"/>
      <c r="J76" s="162"/>
      <c r="K76" s="156"/>
      <c r="L76" s="156"/>
      <c r="M76" s="156"/>
      <c r="N76" s="156"/>
      <c r="O76" s="156"/>
      <c r="P76" s="156"/>
      <c r="Q76" s="156"/>
      <c r="R76" s="191"/>
    </row>
    <row r="77" spans="2:26" ht="12.75">
      <c r="B77" s="9"/>
      <c r="C77" s="8" t="s">
        <v>157</v>
      </c>
      <c r="D77" s="11"/>
      <c r="E77" s="11"/>
      <c r="F77" s="171"/>
      <c r="G77" s="11"/>
      <c r="H77" s="11"/>
      <c r="I77" s="11"/>
      <c r="J77" s="23">
        <f aca="true" t="shared" si="10" ref="J77:J95">Flr*Mbr*Rbr</f>
        <v>0</v>
      </c>
      <c r="K77" s="4">
        <f aca="true" t="shared" si="11" ref="K77:Q86">IF($E77=K$2,ROUND(Total*Length,2),"")</f>
      </c>
      <c r="L77" s="4">
        <f t="shared" si="11"/>
      </c>
      <c r="M77" s="4">
        <f t="shared" si="11"/>
      </c>
      <c r="N77" s="4">
        <f t="shared" si="11"/>
      </c>
      <c r="O77" s="4">
        <f t="shared" si="11"/>
      </c>
      <c r="P77" s="4">
        <f t="shared" si="11"/>
      </c>
      <c r="Q77" s="4">
        <f t="shared" si="11"/>
      </c>
      <c r="R77" s="164"/>
      <c r="S77" s="12" t="s">
        <v>157</v>
      </c>
      <c r="Z77" s="12" t="s">
        <v>164</v>
      </c>
    </row>
    <row r="78" spans="2:26" ht="12.75">
      <c r="B78" s="9"/>
      <c r="C78" s="10" t="s">
        <v>26</v>
      </c>
      <c r="D78" s="11" t="s">
        <v>43</v>
      </c>
      <c r="E78" s="11">
        <v>16</v>
      </c>
      <c r="F78" s="171">
        <v>3.21</v>
      </c>
      <c r="G78" s="11">
        <v>1</v>
      </c>
      <c r="H78" s="11">
        <v>2</v>
      </c>
      <c r="I78" s="11">
        <v>8</v>
      </c>
      <c r="J78" s="23">
        <f t="shared" si="10"/>
        <v>16</v>
      </c>
      <c r="K78" s="4">
        <f t="shared" si="11"/>
      </c>
      <c r="L78" s="4">
        <f t="shared" si="11"/>
      </c>
      <c r="M78" s="4">
        <f t="shared" si="11"/>
      </c>
      <c r="N78" s="4">
        <f t="shared" si="11"/>
      </c>
      <c r="O78" s="4">
        <f t="shared" si="11"/>
      </c>
      <c r="P78" s="4">
        <f t="shared" si="11"/>
        <v>51.36</v>
      </c>
      <c r="Q78" s="4">
        <f t="shared" si="11"/>
      </c>
      <c r="R78" s="164"/>
      <c r="S78" s="12" t="s">
        <v>26</v>
      </c>
      <c r="T78" s="12" t="s">
        <v>43</v>
      </c>
      <c r="U78" s="12">
        <v>16</v>
      </c>
      <c r="V78" s="12">
        <v>3.21</v>
      </c>
      <c r="W78" s="12">
        <v>1</v>
      </c>
      <c r="X78" s="12">
        <v>2</v>
      </c>
      <c r="Y78" s="12">
        <v>8</v>
      </c>
      <c r="Z78" s="12" t="s">
        <v>164</v>
      </c>
    </row>
    <row r="79" spans="2:26" ht="12.75">
      <c r="B79" s="9"/>
      <c r="C79" s="10" t="s">
        <v>42</v>
      </c>
      <c r="D79" s="11" t="s">
        <v>34</v>
      </c>
      <c r="E79" s="11">
        <v>8</v>
      </c>
      <c r="F79" s="171">
        <v>1.2</v>
      </c>
      <c r="G79" s="11">
        <v>1</v>
      </c>
      <c r="H79" s="11">
        <v>2</v>
      </c>
      <c r="I79" s="11">
        <f>ROUND((2.58)/0.19+1,0)</f>
        <v>15</v>
      </c>
      <c r="J79" s="23">
        <f t="shared" si="10"/>
        <v>30</v>
      </c>
      <c r="K79" s="4">
        <f t="shared" si="11"/>
      </c>
      <c r="L79" s="4">
        <f t="shared" si="11"/>
        <v>36</v>
      </c>
      <c r="M79" s="4">
        <f t="shared" si="11"/>
      </c>
      <c r="N79" s="4">
        <f t="shared" si="11"/>
      </c>
      <c r="O79" s="4">
        <f t="shared" si="11"/>
      </c>
      <c r="P79" s="4">
        <f t="shared" si="11"/>
      </c>
      <c r="Q79" s="4">
        <f t="shared" si="11"/>
      </c>
      <c r="R79" s="164"/>
      <c r="S79" s="12" t="s">
        <v>136</v>
      </c>
      <c r="T79" s="12" t="s">
        <v>34</v>
      </c>
      <c r="U79" s="12">
        <v>8</v>
      </c>
      <c r="V79" s="12">
        <v>1.2</v>
      </c>
      <c r="W79" s="12">
        <v>1</v>
      </c>
      <c r="X79" s="12">
        <v>2</v>
      </c>
      <c r="Y79" s="12">
        <v>15</v>
      </c>
      <c r="Z79" s="204">
        <v>36</v>
      </c>
    </row>
    <row r="80" spans="2:26" ht="12.75">
      <c r="B80" s="9"/>
      <c r="C80" s="10" t="s">
        <v>27</v>
      </c>
      <c r="D80" s="11" t="s">
        <v>43</v>
      </c>
      <c r="E80" s="11">
        <v>16</v>
      </c>
      <c r="F80" s="171">
        <v>3.21</v>
      </c>
      <c r="G80" s="11">
        <v>1</v>
      </c>
      <c r="H80" s="11">
        <v>2</v>
      </c>
      <c r="I80" s="11">
        <v>8</v>
      </c>
      <c r="J80" s="23">
        <f t="shared" si="10"/>
        <v>16</v>
      </c>
      <c r="K80" s="4">
        <f t="shared" si="11"/>
      </c>
      <c r="L80" s="4">
        <f t="shared" si="11"/>
      </c>
      <c r="M80" s="4">
        <f t="shared" si="11"/>
      </c>
      <c r="N80" s="4">
        <f t="shared" si="11"/>
      </c>
      <c r="O80" s="4">
        <f t="shared" si="11"/>
      </c>
      <c r="P80" s="4">
        <f t="shared" si="11"/>
        <v>51.36</v>
      </c>
      <c r="Q80" s="4">
        <f t="shared" si="11"/>
      </c>
      <c r="R80" s="164"/>
      <c r="S80" s="12" t="s">
        <v>27</v>
      </c>
      <c r="T80" s="12" t="s">
        <v>43</v>
      </c>
      <c r="U80" s="12">
        <v>16</v>
      </c>
      <c r="V80" s="12">
        <v>3.21</v>
      </c>
      <c r="W80" s="12">
        <v>1</v>
      </c>
      <c r="X80" s="12">
        <v>2</v>
      </c>
      <c r="Y80" s="12">
        <v>8</v>
      </c>
      <c r="Z80" s="204" t="s">
        <v>164</v>
      </c>
    </row>
    <row r="81" spans="2:26" ht="12.75">
      <c r="B81" s="9"/>
      <c r="C81" s="10" t="s">
        <v>42</v>
      </c>
      <c r="D81" s="11" t="s">
        <v>34</v>
      </c>
      <c r="E81" s="11">
        <v>8</v>
      </c>
      <c r="F81" s="171">
        <v>1.2</v>
      </c>
      <c r="G81" s="11">
        <v>1</v>
      </c>
      <c r="H81" s="11">
        <v>2</v>
      </c>
      <c r="I81" s="11">
        <f>ROUND((2.58)/0.19+1,0)</f>
        <v>15</v>
      </c>
      <c r="J81" s="23">
        <f t="shared" si="10"/>
        <v>30</v>
      </c>
      <c r="K81" s="4">
        <f t="shared" si="11"/>
      </c>
      <c r="L81" s="4">
        <f t="shared" si="11"/>
        <v>36</v>
      </c>
      <c r="M81" s="4">
        <f t="shared" si="11"/>
      </c>
      <c r="N81" s="4">
        <f t="shared" si="11"/>
      </c>
      <c r="O81" s="4">
        <f t="shared" si="11"/>
      </c>
      <c r="P81" s="4">
        <f t="shared" si="11"/>
      </c>
      <c r="Q81" s="4">
        <f t="shared" si="11"/>
      </c>
      <c r="R81" s="164"/>
      <c r="S81" s="12" t="s">
        <v>136</v>
      </c>
      <c r="T81" s="12" t="s">
        <v>34</v>
      </c>
      <c r="U81" s="12">
        <v>8</v>
      </c>
      <c r="V81" s="12">
        <v>1.2</v>
      </c>
      <c r="W81" s="12">
        <v>1</v>
      </c>
      <c r="X81" s="12">
        <v>2</v>
      </c>
      <c r="Y81" s="12">
        <v>15</v>
      </c>
      <c r="Z81" s="204">
        <v>36</v>
      </c>
    </row>
    <row r="82" spans="2:26" ht="12.75">
      <c r="B82" s="9"/>
      <c r="C82" s="10" t="s">
        <v>28</v>
      </c>
      <c r="D82" s="11" t="s">
        <v>43</v>
      </c>
      <c r="E82" s="11">
        <v>16</v>
      </c>
      <c r="F82" s="171">
        <v>3.21</v>
      </c>
      <c r="G82" s="11">
        <v>1</v>
      </c>
      <c r="H82" s="11">
        <v>2</v>
      </c>
      <c r="I82" s="11">
        <v>8</v>
      </c>
      <c r="J82" s="23">
        <f t="shared" si="10"/>
        <v>16</v>
      </c>
      <c r="K82" s="4">
        <f t="shared" si="11"/>
      </c>
      <c r="L82" s="4">
        <f t="shared" si="11"/>
      </c>
      <c r="M82" s="4">
        <f t="shared" si="11"/>
      </c>
      <c r="N82" s="4">
        <f t="shared" si="11"/>
      </c>
      <c r="O82" s="4">
        <f t="shared" si="11"/>
      </c>
      <c r="P82" s="4">
        <f t="shared" si="11"/>
        <v>51.36</v>
      </c>
      <c r="Q82" s="4">
        <f t="shared" si="11"/>
      </c>
      <c r="R82" s="164"/>
      <c r="S82" s="12" t="s">
        <v>28</v>
      </c>
      <c r="T82" s="12" t="s">
        <v>43</v>
      </c>
      <c r="U82" s="12">
        <v>16</v>
      </c>
      <c r="V82" s="12">
        <v>3.21</v>
      </c>
      <c r="W82" s="12">
        <v>1</v>
      </c>
      <c r="X82" s="12">
        <v>2</v>
      </c>
      <c r="Y82" s="12">
        <v>8</v>
      </c>
      <c r="Z82" s="204" t="s">
        <v>164</v>
      </c>
    </row>
    <row r="83" spans="2:26" ht="12.75">
      <c r="B83" s="9"/>
      <c r="C83" s="10" t="s">
        <v>35</v>
      </c>
      <c r="D83" s="11" t="s">
        <v>35</v>
      </c>
      <c r="E83" s="11">
        <v>8</v>
      </c>
      <c r="F83" s="171">
        <v>1.2</v>
      </c>
      <c r="G83" s="11">
        <v>1</v>
      </c>
      <c r="H83" s="11">
        <v>2</v>
      </c>
      <c r="I83" s="11">
        <f>ROUND((2.58)/0.19+1,0)</f>
        <v>15</v>
      </c>
      <c r="J83" s="23">
        <f t="shared" si="10"/>
        <v>30</v>
      </c>
      <c r="K83" s="4">
        <f t="shared" si="11"/>
      </c>
      <c r="L83" s="4">
        <f t="shared" si="11"/>
        <v>36</v>
      </c>
      <c r="M83" s="4">
        <f t="shared" si="11"/>
      </c>
      <c r="N83" s="4">
        <f t="shared" si="11"/>
      </c>
      <c r="O83" s="4">
        <f t="shared" si="11"/>
      </c>
      <c r="P83" s="4">
        <f t="shared" si="11"/>
      </c>
      <c r="Q83" s="4">
        <f t="shared" si="11"/>
      </c>
      <c r="R83" s="164"/>
      <c r="S83" s="12" t="s">
        <v>35</v>
      </c>
      <c r="T83" s="12" t="s">
        <v>35</v>
      </c>
      <c r="U83" s="12">
        <v>8</v>
      </c>
      <c r="V83" s="12">
        <v>1.2</v>
      </c>
      <c r="W83" s="12">
        <v>1</v>
      </c>
      <c r="X83" s="12">
        <v>2</v>
      </c>
      <c r="Y83" s="12">
        <v>15</v>
      </c>
      <c r="Z83" s="204">
        <v>36</v>
      </c>
    </row>
    <row r="84" spans="2:26" ht="12.75">
      <c r="B84" s="9"/>
      <c r="C84" s="10" t="s">
        <v>29</v>
      </c>
      <c r="D84" s="11" t="s">
        <v>43</v>
      </c>
      <c r="E84" s="11">
        <v>14</v>
      </c>
      <c r="F84" s="171">
        <v>3.21</v>
      </c>
      <c r="G84" s="11">
        <v>1</v>
      </c>
      <c r="H84" s="11">
        <v>10</v>
      </c>
      <c r="I84" s="11">
        <v>8</v>
      </c>
      <c r="J84" s="23">
        <f t="shared" si="10"/>
        <v>80</v>
      </c>
      <c r="K84" s="4">
        <f t="shared" si="11"/>
      </c>
      <c r="L84" s="4">
        <f t="shared" si="11"/>
      </c>
      <c r="M84" s="4">
        <f t="shared" si="11"/>
      </c>
      <c r="N84" s="4">
        <f t="shared" si="11"/>
      </c>
      <c r="O84" s="4">
        <f t="shared" si="11"/>
        <v>256.8</v>
      </c>
      <c r="P84" s="4">
        <f t="shared" si="11"/>
      </c>
      <c r="Q84" s="4">
        <f t="shared" si="11"/>
      </c>
      <c r="R84" s="164"/>
      <c r="S84" s="12" t="s">
        <v>29</v>
      </c>
      <c r="T84" s="12" t="s">
        <v>43</v>
      </c>
      <c r="U84" s="12">
        <v>14</v>
      </c>
      <c r="V84" s="12">
        <v>3.21</v>
      </c>
      <c r="W84" s="12">
        <v>1</v>
      </c>
      <c r="X84" s="12">
        <v>10</v>
      </c>
      <c r="Y84" s="12">
        <v>8</v>
      </c>
      <c r="Z84" s="12" t="s">
        <v>164</v>
      </c>
    </row>
    <row r="85" spans="2:26" ht="12.75">
      <c r="B85" s="9"/>
      <c r="C85" s="10" t="s">
        <v>42</v>
      </c>
      <c r="D85" s="11" t="s">
        <v>34</v>
      </c>
      <c r="E85" s="11">
        <v>8</v>
      </c>
      <c r="F85" s="171">
        <v>1.2</v>
      </c>
      <c r="G85" s="11">
        <v>1</v>
      </c>
      <c r="H85" s="11">
        <v>10</v>
      </c>
      <c r="I85" s="11">
        <f>ROUND((2.58)/0.16+1,0)</f>
        <v>17</v>
      </c>
      <c r="J85" s="23">
        <f t="shared" si="10"/>
        <v>170</v>
      </c>
      <c r="K85" s="4">
        <f t="shared" si="11"/>
      </c>
      <c r="L85" s="4">
        <f t="shared" si="11"/>
        <v>204</v>
      </c>
      <c r="M85" s="4">
        <f t="shared" si="11"/>
      </c>
      <c r="N85" s="4">
        <f t="shared" si="11"/>
      </c>
      <c r="O85" s="4">
        <f t="shared" si="11"/>
      </c>
      <c r="P85" s="4">
        <f t="shared" si="11"/>
      </c>
      <c r="Q85" s="4">
        <f t="shared" si="11"/>
      </c>
      <c r="R85" s="164"/>
      <c r="S85" s="12" t="s">
        <v>136</v>
      </c>
      <c r="T85" s="12" t="s">
        <v>34</v>
      </c>
      <c r="U85" s="12">
        <v>8</v>
      </c>
      <c r="V85" s="12">
        <v>1.2</v>
      </c>
      <c r="W85" s="12">
        <v>1</v>
      </c>
      <c r="X85" s="12">
        <v>10</v>
      </c>
      <c r="Y85" s="12">
        <v>17</v>
      </c>
      <c r="Z85" s="204">
        <v>204</v>
      </c>
    </row>
    <row r="86" spans="2:26" ht="12.75">
      <c r="B86" s="9"/>
      <c r="C86" s="10" t="s">
        <v>30</v>
      </c>
      <c r="D86" s="11" t="s">
        <v>43</v>
      </c>
      <c r="E86" s="11">
        <v>16</v>
      </c>
      <c r="F86" s="171">
        <v>3.21</v>
      </c>
      <c r="G86" s="11">
        <v>1</v>
      </c>
      <c r="H86" s="11">
        <v>2</v>
      </c>
      <c r="I86" s="11">
        <v>8</v>
      </c>
      <c r="J86" s="23">
        <f t="shared" si="10"/>
        <v>16</v>
      </c>
      <c r="K86" s="4">
        <f t="shared" si="11"/>
      </c>
      <c r="L86" s="4">
        <f t="shared" si="11"/>
      </c>
      <c r="M86" s="4">
        <f t="shared" si="11"/>
      </c>
      <c r="N86" s="4">
        <f t="shared" si="11"/>
      </c>
      <c r="O86" s="4">
        <f t="shared" si="11"/>
      </c>
      <c r="P86" s="4">
        <f t="shared" si="11"/>
        <v>51.36</v>
      </c>
      <c r="Q86" s="4">
        <f t="shared" si="11"/>
      </c>
      <c r="R86" s="164"/>
      <c r="S86" s="12" t="s">
        <v>30</v>
      </c>
      <c r="T86" s="12" t="s">
        <v>43</v>
      </c>
      <c r="U86" s="12">
        <v>16</v>
      </c>
      <c r="V86" s="12">
        <v>3.21</v>
      </c>
      <c r="W86" s="12">
        <v>1</v>
      </c>
      <c r="X86" s="12">
        <v>2</v>
      </c>
      <c r="Y86" s="12">
        <v>8</v>
      </c>
      <c r="Z86" s="12" t="s">
        <v>164</v>
      </c>
    </row>
    <row r="87" spans="2:26" ht="12.75">
      <c r="B87" s="9"/>
      <c r="C87" s="10" t="s">
        <v>35</v>
      </c>
      <c r="D87" s="11" t="s">
        <v>35</v>
      </c>
      <c r="E87" s="11">
        <v>8</v>
      </c>
      <c r="F87" s="171">
        <v>1.2</v>
      </c>
      <c r="G87" s="11">
        <v>1</v>
      </c>
      <c r="H87" s="11">
        <v>2</v>
      </c>
      <c r="I87" s="11">
        <f>ROUND((2.58)/0.19+1,0)</f>
        <v>15</v>
      </c>
      <c r="J87" s="23">
        <f t="shared" si="10"/>
        <v>30</v>
      </c>
      <c r="K87" s="4">
        <f aca="true" t="shared" si="12" ref="K87:Q95">IF($E87=K$2,ROUND(Total*Length,2),"")</f>
      </c>
      <c r="L87" s="4">
        <f t="shared" si="12"/>
        <v>36</v>
      </c>
      <c r="M87" s="4">
        <f t="shared" si="12"/>
      </c>
      <c r="N87" s="4">
        <f t="shared" si="12"/>
      </c>
      <c r="O87" s="4">
        <f t="shared" si="12"/>
      </c>
      <c r="P87" s="4">
        <f t="shared" si="12"/>
      </c>
      <c r="Q87" s="4">
        <f t="shared" si="12"/>
      </c>
      <c r="R87" s="164"/>
      <c r="S87" s="12" t="s">
        <v>35</v>
      </c>
      <c r="T87" s="12" t="s">
        <v>35</v>
      </c>
      <c r="U87" s="12">
        <v>8</v>
      </c>
      <c r="V87" s="12">
        <v>1.2</v>
      </c>
      <c r="W87" s="12">
        <v>1</v>
      </c>
      <c r="X87" s="12">
        <v>2</v>
      </c>
      <c r="Y87" s="12">
        <v>15</v>
      </c>
      <c r="Z87" s="204">
        <v>36</v>
      </c>
    </row>
    <row r="88" spans="2:26" ht="12.75">
      <c r="B88" s="9"/>
      <c r="C88" s="10" t="s">
        <v>31</v>
      </c>
      <c r="D88" s="11" t="s">
        <v>43</v>
      </c>
      <c r="E88" s="11">
        <v>14</v>
      </c>
      <c r="F88" s="171">
        <v>3.21</v>
      </c>
      <c r="G88" s="11">
        <v>1</v>
      </c>
      <c r="H88" s="11">
        <v>2</v>
      </c>
      <c r="I88" s="11">
        <v>8</v>
      </c>
      <c r="J88" s="23">
        <f t="shared" si="10"/>
        <v>16</v>
      </c>
      <c r="K88" s="4">
        <f t="shared" si="12"/>
      </c>
      <c r="L88" s="4">
        <f t="shared" si="12"/>
      </c>
      <c r="M88" s="4">
        <f t="shared" si="12"/>
      </c>
      <c r="N88" s="4">
        <f t="shared" si="12"/>
      </c>
      <c r="O88" s="4">
        <f t="shared" si="12"/>
        <v>51.36</v>
      </c>
      <c r="P88" s="4">
        <f t="shared" si="12"/>
      </c>
      <c r="Q88" s="4">
        <f t="shared" si="12"/>
      </c>
      <c r="R88" s="164"/>
      <c r="S88" s="12" t="s">
        <v>31</v>
      </c>
      <c r="T88" s="12" t="s">
        <v>43</v>
      </c>
      <c r="U88" s="12">
        <v>14</v>
      </c>
      <c r="V88" s="12">
        <v>3.21</v>
      </c>
      <c r="W88" s="12">
        <v>1</v>
      </c>
      <c r="X88" s="12">
        <v>2</v>
      </c>
      <c r="Y88" s="12">
        <v>8</v>
      </c>
      <c r="Z88" s="12" t="s">
        <v>164</v>
      </c>
    </row>
    <row r="89" spans="2:26" ht="12.75">
      <c r="B89" s="9"/>
      <c r="C89" s="10" t="s">
        <v>42</v>
      </c>
      <c r="D89" s="11" t="s">
        <v>34</v>
      </c>
      <c r="E89" s="11">
        <v>8</v>
      </c>
      <c r="F89" s="171">
        <v>1.2</v>
      </c>
      <c r="G89" s="11">
        <v>1</v>
      </c>
      <c r="H89" s="11">
        <v>2</v>
      </c>
      <c r="I89" s="11">
        <f>ROUND((2.58)/0.16+1,0)</f>
        <v>17</v>
      </c>
      <c r="J89" s="23">
        <f t="shared" si="10"/>
        <v>34</v>
      </c>
      <c r="K89" s="4">
        <f t="shared" si="12"/>
      </c>
      <c r="L89" s="4">
        <f t="shared" si="12"/>
        <v>40.8</v>
      </c>
      <c r="M89" s="4">
        <f t="shared" si="12"/>
      </c>
      <c r="N89" s="4">
        <f t="shared" si="12"/>
      </c>
      <c r="O89" s="4">
        <f t="shared" si="12"/>
      </c>
      <c r="P89" s="4">
        <f t="shared" si="12"/>
      </c>
      <c r="Q89" s="4">
        <f t="shared" si="12"/>
      </c>
      <c r="R89" s="164"/>
      <c r="S89" s="12" t="s">
        <v>136</v>
      </c>
      <c r="T89" s="12" t="s">
        <v>34</v>
      </c>
      <c r="U89" s="12">
        <v>8</v>
      </c>
      <c r="V89" s="12">
        <v>1.2</v>
      </c>
      <c r="W89" s="12">
        <v>1</v>
      </c>
      <c r="X89" s="12">
        <v>2</v>
      </c>
      <c r="Y89" s="12">
        <v>17</v>
      </c>
      <c r="Z89" s="204">
        <v>40.8</v>
      </c>
    </row>
    <row r="90" spans="2:26" ht="12.75">
      <c r="B90" s="9"/>
      <c r="C90" s="10" t="s">
        <v>32</v>
      </c>
      <c r="D90" s="11" t="s">
        <v>43</v>
      </c>
      <c r="E90" s="11">
        <v>14</v>
      </c>
      <c r="F90" s="171">
        <v>3.21</v>
      </c>
      <c r="G90" s="11">
        <v>1</v>
      </c>
      <c r="H90" s="11">
        <v>2</v>
      </c>
      <c r="I90" s="11">
        <v>8</v>
      </c>
      <c r="J90" s="23">
        <f t="shared" si="10"/>
        <v>16</v>
      </c>
      <c r="K90" s="4">
        <f t="shared" si="12"/>
      </c>
      <c r="L90" s="4">
        <f t="shared" si="12"/>
      </c>
      <c r="M90" s="4">
        <f t="shared" si="12"/>
      </c>
      <c r="N90" s="4">
        <f t="shared" si="12"/>
      </c>
      <c r="O90" s="4">
        <f t="shared" si="12"/>
        <v>51.36</v>
      </c>
      <c r="P90" s="4">
        <f t="shared" si="12"/>
      </c>
      <c r="Q90" s="4">
        <f t="shared" si="12"/>
      </c>
      <c r="R90" s="164"/>
      <c r="S90" s="12" t="s">
        <v>32</v>
      </c>
      <c r="T90" s="12" t="s">
        <v>43</v>
      </c>
      <c r="U90" s="12">
        <v>14</v>
      </c>
      <c r="V90" s="12">
        <v>3.21</v>
      </c>
      <c r="W90" s="12">
        <v>1</v>
      </c>
      <c r="X90" s="12">
        <v>2</v>
      </c>
      <c r="Y90" s="12">
        <v>8</v>
      </c>
      <c r="Z90" s="204" t="s">
        <v>164</v>
      </c>
    </row>
    <row r="91" spans="2:26" ht="12.75">
      <c r="B91" s="9"/>
      <c r="C91" s="10" t="s">
        <v>42</v>
      </c>
      <c r="D91" s="11" t="s">
        <v>34</v>
      </c>
      <c r="E91" s="11">
        <v>8</v>
      </c>
      <c r="F91" s="171">
        <v>1.2</v>
      </c>
      <c r="G91" s="11">
        <v>1</v>
      </c>
      <c r="H91" s="11">
        <v>2</v>
      </c>
      <c r="I91" s="11">
        <f>ROUND((2.58)/0.16+1,0)</f>
        <v>17</v>
      </c>
      <c r="J91" s="23">
        <f t="shared" si="10"/>
        <v>34</v>
      </c>
      <c r="K91" s="4">
        <f t="shared" si="12"/>
      </c>
      <c r="L91" s="4">
        <f t="shared" si="12"/>
        <v>40.8</v>
      </c>
      <c r="M91" s="4">
        <f t="shared" si="12"/>
      </c>
      <c r="N91" s="4">
        <f t="shared" si="12"/>
      </c>
      <c r="O91" s="4">
        <f t="shared" si="12"/>
      </c>
      <c r="P91" s="4">
        <f t="shared" si="12"/>
      </c>
      <c r="Q91" s="4">
        <f t="shared" si="12"/>
      </c>
      <c r="R91" s="164"/>
      <c r="S91" s="12" t="s">
        <v>136</v>
      </c>
      <c r="T91" s="12" t="s">
        <v>34</v>
      </c>
      <c r="U91" s="12">
        <v>8</v>
      </c>
      <c r="V91" s="12">
        <v>1.2</v>
      </c>
      <c r="W91" s="12">
        <v>1</v>
      </c>
      <c r="X91" s="12">
        <v>2</v>
      </c>
      <c r="Y91" s="12">
        <v>17</v>
      </c>
      <c r="Z91" s="204">
        <v>40.8</v>
      </c>
    </row>
    <row r="92" spans="2:26" ht="12.75">
      <c r="B92" s="9"/>
      <c r="C92" s="10" t="s">
        <v>33</v>
      </c>
      <c r="D92" s="11" t="s">
        <v>43</v>
      </c>
      <c r="E92" s="11">
        <v>16</v>
      </c>
      <c r="F92" s="171">
        <v>3.21</v>
      </c>
      <c r="G92" s="11">
        <v>1</v>
      </c>
      <c r="H92" s="11">
        <v>2</v>
      </c>
      <c r="I92" s="11">
        <v>8</v>
      </c>
      <c r="J92" s="23">
        <f t="shared" si="10"/>
        <v>16</v>
      </c>
      <c r="K92" s="4">
        <f t="shared" si="12"/>
      </c>
      <c r="L92" s="4">
        <f t="shared" si="12"/>
      </c>
      <c r="M92" s="4">
        <f t="shared" si="12"/>
      </c>
      <c r="N92" s="4">
        <f t="shared" si="12"/>
      </c>
      <c r="O92" s="4">
        <f t="shared" si="12"/>
      </c>
      <c r="P92" s="4">
        <f t="shared" si="12"/>
        <v>51.36</v>
      </c>
      <c r="Q92" s="4">
        <f t="shared" si="12"/>
      </c>
      <c r="R92" s="164"/>
      <c r="S92" s="12" t="s">
        <v>33</v>
      </c>
      <c r="T92" s="12" t="s">
        <v>43</v>
      </c>
      <c r="U92" s="12">
        <v>16</v>
      </c>
      <c r="V92" s="12">
        <v>3.21</v>
      </c>
      <c r="W92" s="12">
        <v>1</v>
      </c>
      <c r="X92" s="12">
        <v>2</v>
      </c>
      <c r="Y92" s="12">
        <v>8</v>
      </c>
      <c r="Z92" s="12" t="s">
        <v>164</v>
      </c>
    </row>
    <row r="93" spans="2:26" ht="12.75">
      <c r="B93" s="9"/>
      <c r="C93" s="10" t="s">
        <v>42</v>
      </c>
      <c r="D93" s="11" t="s">
        <v>35</v>
      </c>
      <c r="E93" s="11">
        <v>8</v>
      </c>
      <c r="F93" s="171">
        <v>1.2</v>
      </c>
      <c r="G93" s="11">
        <v>1</v>
      </c>
      <c r="H93" s="11">
        <v>2</v>
      </c>
      <c r="I93" s="11">
        <f>ROUND((2.58)/0.19+1,0)</f>
        <v>15</v>
      </c>
      <c r="J93" s="23">
        <f t="shared" si="10"/>
        <v>30</v>
      </c>
      <c r="K93" s="4">
        <f t="shared" si="12"/>
      </c>
      <c r="L93" s="4">
        <f t="shared" si="12"/>
        <v>36</v>
      </c>
      <c r="M93" s="4">
        <f t="shared" si="12"/>
      </c>
      <c r="N93" s="4">
        <f t="shared" si="12"/>
      </c>
      <c r="O93" s="4">
        <f t="shared" si="12"/>
      </c>
      <c r="P93" s="4">
        <f t="shared" si="12"/>
      </c>
      <c r="Q93" s="4">
        <f t="shared" si="12"/>
      </c>
      <c r="R93" s="164"/>
      <c r="S93" s="12" t="s">
        <v>136</v>
      </c>
      <c r="T93" s="12" t="s">
        <v>35</v>
      </c>
      <c r="U93" s="12">
        <v>8</v>
      </c>
      <c r="V93" s="12">
        <v>1.2</v>
      </c>
      <c r="W93" s="12">
        <v>1</v>
      </c>
      <c r="X93" s="12">
        <v>2</v>
      </c>
      <c r="Y93" s="12">
        <v>15</v>
      </c>
      <c r="Z93" s="204">
        <v>36</v>
      </c>
    </row>
    <row r="94" spans="2:26" ht="12.75">
      <c r="B94" s="9"/>
      <c r="C94" s="10"/>
      <c r="D94" s="11"/>
      <c r="E94" s="11"/>
      <c r="F94" s="171"/>
      <c r="G94" s="11"/>
      <c r="H94" s="11"/>
      <c r="I94" s="11"/>
      <c r="J94" s="23">
        <f t="shared" si="10"/>
        <v>0</v>
      </c>
      <c r="K94" s="4">
        <f t="shared" si="12"/>
      </c>
      <c r="L94" s="4">
        <f t="shared" si="12"/>
      </c>
      <c r="M94" s="4">
        <f t="shared" si="12"/>
      </c>
      <c r="N94" s="4">
        <f t="shared" si="12"/>
      </c>
      <c r="O94" s="4">
        <f t="shared" si="12"/>
      </c>
      <c r="P94" s="4">
        <f t="shared" si="12"/>
      </c>
      <c r="Q94" s="4">
        <f t="shared" si="12"/>
      </c>
      <c r="R94" s="4"/>
      <c r="S94" s="12" t="s">
        <v>136</v>
      </c>
      <c r="T94" s="12" t="s">
        <v>34</v>
      </c>
      <c r="U94" s="12">
        <v>8</v>
      </c>
      <c r="V94" s="12">
        <v>1.2</v>
      </c>
      <c r="W94" s="12">
        <v>1</v>
      </c>
      <c r="X94" s="12">
        <v>2</v>
      </c>
      <c r="Y94" s="12">
        <v>17</v>
      </c>
      <c r="Z94" s="204" t="s">
        <v>164</v>
      </c>
    </row>
    <row r="95" spans="2:26" s="154" customFormat="1" ht="12.75">
      <c r="B95" s="150"/>
      <c r="C95" s="151" t="s">
        <v>56</v>
      </c>
      <c r="D95" s="152"/>
      <c r="E95" s="152"/>
      <c r="F95" s="173"/>
      <c r="G95" s="152"/>
      <c r="H95" s="152"/>
      <c r="I95" s="152"/>
      <c r="J95" s="153">
        <f t="shared" si="10"/>
        <v>0</v>
      </c>
      <c r="K95" s="149">
        <f t="shared" si="12"/>
      </c>
      <c r="L95" s="149">
        <f t="shared" si="12"/>
      </c>
      <c r="M95" s="149">
        <f t="shared" si="12"/>
      </c>
      <c r="N95" s="149">
        <f t="shared" si="12"/>
      </c>
      <c r="O95" s="149">
        <f t="shared" si="12"/>
      </c>
      <c r="P95" s="149">
        <f t="shared" si="12"/>
      </c>
      <c r="Q95" s="149">
        <f t="shared" si="12"/>
      </c>
      <c r="R95" s="149"/>
      <c r="S95" s="12" t="s">
        <v>33</v>
      </c>
      <c r="T95" s="12" t="s">
        <v>43</v>
      </c>
      <c r="U95" s="12">
        <v>16</v>
      </c>
      <c r="V95" s="12">
        <v>3.21</v>
      </c>
      <c r="W95" s="12">
        <v>1</v>
      </c>
      <c r="X95" s="12">
        <v>2</v>
      </c>
      <c r="Y95" s="12">
        <v>8</v>
      </c>
      <c r="Z95" s="204" t="s">
        <v>164</v>
      </c>
    </row>
    <row r="96" spans="2:26" s="154" customFormat="1" ht="12.75">
      <c r="B96" s="150"/>
      <c r="C96" s="151" t="s">
        <v>165</v>
      </c>
      <c r="D96" s="152"/>
      <c r="E96" s="152"/>
      <c r="F96" s="173"/>
      <c r="G96" s="152"/>
      <c r="H96" s="152"/>
      <c r="I96" s="152"/>
      <c r="J96" s="153"/>
      <c r="K96" s="149"/>
      <c r="L96" s="149"/>
      <c r="M96" s="149"/>
      <c r="N96" s="149"/>
      <c r="O96" s="149"/>
      <c r="P96" s="149"/>
      <c r="Q96" s="149"/>
      <c r="R96" s="149"/>
      <c r="S96" s="12" t="s">
        <v>136</v>
      </c>
      <c r="T96" s="12" t="s">
        <v>35</v>
      </c>
      <c r="U96" s="12">
        <v>8</v>
      </c>
      <c r="V96" s="12">
        <v>1.2</v>
      </c>
      <c r="W96" s="12">
        <v>1</v>
      </c>
      <c r="X96" s="12">
        <v>2</v>
      </c>
      <c r="Y96" s="12">
        <v>15</v>
      </c>
      <c r="Z96" s="204">
        <v>36</v>
      </c>
    </row>
    <row r="97" spans="2:20" s="154" customFormat="1" ht="12.75" customHeight="1">
      <c r="B97" s="150"/>
      <c r="C97" s="155" t="s">
        <v>6</v>
      </c>
      <c r="D97" s="152" t="s">
        <v>48</v>
      </c>
      <c r="E97" s="152">
        <v>14</v>
      </c>
      <c r="F97" s="174">
        <v>8.23</v>
      </c>
      <c r="G97" s="152">
        <v>4</v>
      </c>
      <c r="H97" s="152">
        <v>1</v>
      </c>
      <c r="I97" s="152">
        <v>2</v>
      </c>
      <c r="J97" s="153">
        <f aca="true" t="shared" si="13" ref="J97:J128">Flr*Mbr*Rbr</f>
        <v>8</v>
      </c>
      <c r="K97" s="149">
        <f aca="true" t="shared" si="14" ref="K97:Q106">IF($E97=K$2,ROUND(Total*Length,2),"")</f>
      </c>
      <c r="L97" s="149">
        <f t="shared" si="14"/>
      </c>
      <c r="M97" s="149">
        <f t="shared" si="14"/>
      </c>
      <c r="N97" s="149">
        <f t="shared" si="14"/>
      </c>
      <c r="O97" s="149">
        <f t="shared" si="14"/>
        <v>65.84</v>
      </c>
      <c r="P97" s="149">
        <f t="shared" si="14"/>
      </c>
      <c r="Q97" s="149">
        <f t="shared" si="14"/>
      </c>
      <c r="R97" s="149"/>
      <c r="T97" s="12" t="s">
        <v>164</v>
      </c>
    </row>
    <row r="98" spans="2:20" s="154" customFormat="1" ht="12.75">
      <c r="B98" s="150"/>
      <c r="C98" s="155"/>
      <c r="D98" s="152"/>
      <c r="E98" s="152">
        <v>14</v>
      </c>
      <c r="F98" s="174">
        <v>8.88</v>
      </c>
      <c r="G98" s="152">
        <v>4</v>
      </c>
      <c r="H98" s="152">
        <v>1</v>
      </c>
      <c r="I98" s="152">
        <v>4</v>
      </c>
      <c r="J98" s="153">
        <f t="shared" si="13"/>
        <v>16</v>
      </c>
      <c r="K98" s="149">
        <f t="shared" si="14"/>
      </c>
      <c r="L98" s="149">
        <f t="shared" si="14"/>
      </c>
      <c r="M98" s="149">
        <f t="shared" si="14"/>
      </c>
      <c r="N98" s="149">
        <f t="shared" si="14"/>
      </c>
      <c r="O98" s="149">
        <f t="shared" si="14"/>
        <v>142.08</v>
      </c>
      <c r="P98" s="149">
        <f t="shared" si="14"/>
      </c>
      <c r="Q98" s="149">
        <f t="shared" si="14"/>
      </c>
      <c r="R98" s="149"/>
      <c r="T98" s="154" t="s">
        <v>164</v>
      </c>
    </row>
    <row r="99" spans="2:20" s="154" customFormat="1" ht="12.75">
      <c r="B99" s="150"/>
      <c r="C99" s="155"/>
      <c r="D99" s="152"/>
      <c r="E99" s="152">
        <v>14</v>
      </c>
      <c r="F99" s="174">
        <v>8.3</v>
      </c>
      <c r="G99" s="152">
        <v>4</v>
      </c>
      <c r="H99" s="152">
        <v>1</v>
      </c>
      <c r="I99" s="152">
        <v>2</v>
      </c>
      <c r="J99" s="153">
        <f t="shared" si="13"/>
        <v>8</v>
      </c>
      <c r="K99" s="149">
        <f t="shared" si="14"/>
      </c>
      <c r="L99" s="149">
        <f t="shared" si="14"/>
      </c>
      <c r="M99" s="149">
        <f t="shared" si="14"/>
      </c>
      <c r="N99" s="149">
        <f t="shared" si="14"/>
      </c>
      <c r="O99" s="149">
        <f t="shared" si="14"/>
        <v>66.4</v>
      </c>
      <c r="P99" s="149">
        <f t="shared" si="14"/>
      </c>
      <c r="Q99" s="149">
        <f t="shared" si="14"/>
      </c>
      <c r="R99" s="149"/>
      <c r="T99" s="154" t="s">
        <v>164</v>
      </c>
    </row>
    <row r="100" spans="2:20" s="154" customFormat="1" ht="12.75">
      <c r="B100" s="150"/>
      <c r="C100" s="155"/>
      <c r="D100" s="152" t="s">
        <v>49</v>
      </c>
      <c r="E100" s="152">
        <v>14</v>
      </c>
      <c r="F100" s="174">
        <v>3.36</v>
      </c>
      <c r="G100" s="152">
        <v>4</v>
      </c>
      <c r="H100" s="152">
        <v>1</v>
      </c>
      <c r="I100" s="152">
        <v>2</v>
      </c>
      <c r="J100" s="153">
        <f t="shared" si="13"/>
        <v>8</v>
      </c>
      <c r="K100" s="149">
        <f t="shared" si="14"/>
      </c>
      <c r="L100" s="149">
        <f t="shared" si="14"/>
      </c>
      <c r="M100" s="149">
        <f t="shared" si="14"/>
      </c>
      <c r="N100" s="149">
        <f t="shared" si="14"/>
      </c>
      <c r="O100" s="149">
        <f t="shared" si="14"/>
        <v>26.88</v>
      </c>
      <c r="P100" s="149">
        <f t="shared" si="14"/>
      </c>
      <c r="Q100" s="149">
        <f t="shared" si="14"/>
      </c>
      <c r="R100" s="149"/>
      <c r="T100" s="154" t="s">
        <v>164</v>
      </c>
    </row>
    <row r="101" spans="2:20" s="154" customFormat="1" ht="12.75">
      <c r="B101" s="150"/>
      <c r="C101" s="155"/>
      <c r="D101" s="152" t="s">
        <v>50</v>
      </c>
      <c r="E101" s="152">
        <v>14</v>
      </c>
      <c r="F101" s="174">
        <v>10.425</v>
      </c>
      <c r="G101" s="152">
        <v>4</v>
      </c>
      <c r="H101" s="152">
        <v>1</v>
      </c>
      <c r="I101" s="152">
        <v>2</v>
      </c>
      <c r="J101" s="153">
        <f t="shared" si="13"/>
        <v>8</v>
      </c>
      <c r="K101" s="149">
        <f t="shared" si="14"/>
      </c>
      <c r="L101" s="149">
        <f t="shared" si="14"/>
      </c>
      <c r="M101" s="149">
        <f t="shared" si="14"/>
      </c>
      <c r="N101" s="149">
        <f t="shared" si="14"/>
      </c>
      <c r="O101" s="149">
        <f t="shared" si="14"/>
        <v>83.4</v>
      </c>
      <c r="P101" s="149">
        <f t="shared" si="14"/>
      </c>
      <c r="Q101" s="149">
        <f t="shared" si="14"/>
      </c>
      <c r="R101" s="149"/>
      <c r="T101" s="154" t="s">
        <v>164</v>
      </c>
    </row>
    <row r="102" spans="2:20" s="154" customFormat="1" ht="12.75">
      <c r="B102" s="150"/>
      <c r="C102" s="155"/>
      <c r="D102" s="152"/>
      <c r="E102" s="152">
        <v>14</v>
      </c>
      <c r="F102" s="174">
        <v>3.875</v>
      </c>
      <c r="G102" s="152">
        <v>4</v>
      </c>
      <c r="H102" s="152">
        <v>1</v>
      </c>
      <c r="I102" s="152">
        <v>2</v>
      </c>
      <c r="J102" s="153">
        <f t="shared" si="13"/>
        <v>8</v>
      </c>
      <c r="K102" s="149">
        <f t="shared" si="14"/>
      </c>
      <c r="L102" s="149">
        <f t="shared" si="14"/>
      </c>
      <c r="M102" s="149">
        <f t="shared" si="14"/>
      </c>
      <c r="N102" s="149">
        <f t="shared" si="14"/>
      </c>
      <c r="O102" s="149">
        <f t="shared" si="14"/>
        <v>31</v>
      </c>
      <c r="P102" s="149">
        <f t="shared" si="14"/>
      </c>
      <c r="Q102" s="149">
        <f t="shared" si="14"/>
      </c>
      <c r="R102" s="149"/>
      <c r="T102" s="154" t="s">
        <v>164</v>
      </c>
    </row>
    <row r="103" spans="2:20" s="154" customFormat="1" ht="12.75">
      <c r="B103" s="150"/>
      <c r="C103" s="155"/>
      <c r="D103" s="152"/>
      <c r="E103" s="152">
        <v>14</v>
      </c>
      <c r="F103" s="174">
        <v>4.34</v>
      </c>
      <c r="G103" s="152">
        <v>4</v>
      </c>
      <c r="H103" s="152">
        <v>1</v>
      </c>
      <c r="I103" s="152">
        <v>2</v>
      </c>
      <c r="J103" s="153">
        <f t="shared" si="13"/>
        <v>8</v>
      </c>
      <c r="K103" s="149">
        <f t="shared" si="14"/>
      </c>
      <c r="L103" s="149">
        <f t="shared" si="14"/>
      </c>
      <c r="M103" s="149">
        <f t="shared" si="14"/>
      </c>
      <c r="N103" s="149">
        <f t="shared" si="14"/>
      </c>
      <c r="O103" s="149">
        <f t="shared" si="14"/>
        <v>34.72</v>
      </c>
      <c r="P103" s="149">
        <f t="shared" si="14"/>
      </c>
      <c r="Q103" s="149">
        <f t="shared" si="14"/>
      </c>
      <c r="R103" s="149"/>
      <c r="T103" s="154" t="s">
        <v>164</v>
      </c>
    </row>
    <row r="104" spans="2:20" s="154" customFormat="1" ht="12.75">
      <c r="B104" s="150"/>
      <c r="C104" s="155"/>
      <c r="D104" s="152"/>
      <c r="E104" s="152">
        <v>14</v>
      </c>
      <c r="F104" s="174">
        <v>8.38</v>
      </c>
      <c r="G104" s="152">
        <v>4</v>
      </c>
      <c r="H104" s="152">
        <v>1</v>
      </c>
      <c r="I104" s="152">
        <v>2</v>
      </c>
      <c r="J104" s="153">
        <f t="shared" si="13"/>
        <v>8</v>
      </c>
      <c r="K104" s="149">
        <f t="shared" si="14"/>
      </c>
      <c r="L104" s="149">
        <f t="shared" si="14"/>
      </c>
      <c r="M104" s="149">
        <f t="shared" si="14"/>
      </c>
      <c r="N104" s="149">
        <f t="shared" si="14"/>
      </c>
      <c r="O104" s="149">
        <f t="shared" si="14"/>
        <v>67.04</v>
      </c>
      <c r="P104" s="149">
        <f t="shared" si="14"/>
      </c>
      <c r="Q104" s="149">
        <f t="shared" si="14"/>
      </c>
      <c r="R104" s="149"/>
      <c r="S104" s="154" t="s">
        <v>47</v>
      </c>
      <c r="T104" s="154" t="s">
        <v>164</v>
      </c>
    </row>
    <row r="105" spans="2:20" s="154" customFormat="1" ht="12.75">
      <c r="B105" s="150"/>
      <c r="C105" s="155"/>
      <c r="D105" s="152"/>
      <c r="E105" s="152">
        <v>14</v>
      </c>
      <c r="F105" s="174">
        <v>10.575</v>
      </c>
      <c r="G105" s="152">
        <v>4</v>
      </c>
      <c r="H105" s="152">
        <v>1</v>
      </c>
      <c r="I105" s="152">
        <v>2</v>
      </c>
      <c r="J105" s="153">
        <f t="shared" si="13"/>
        <v>8</v>
      </c>
      <c r="K105" s="149">
        <f t="shared" si="14"/>
      </c>
      <c r="L105" s="149">
        <f t="shared" si="14"/>
      </c>
      <c r="M105" s="149">
        <f t="shared" si="14"/>
      </c>
      <c r="N105" s="149">
        <f t="shared" si="14"/>
      </c>
      <c r="O105" s="149">
        <f t="shared" si="14"/>
        <v>84.6</v>
      </c>
      <c r="P105" s="149">
        <f t="shared" si="14"/>
      </c>
      <c r="Q105" s="149">
        <f t="shared" si="14"/>
      </c>
      <c r="R105" s="149"/>
      <c r="T105" s="154" t="s">
        <v>164</v>
      </c>
    </row>
    <row r="106" spans="2:20" s="154" customFormat="1" ht="12.75">
      <c r="B106" s="150"/>
      <c r="C106" s="155"/>
      <c r="D106" s="152" t="s">
        <v>51</v>
      </c>
      <c r="E106" s="152">
        <v>8</v>
      </c>
      <c r="F106" s="174">
        <v>1.26</v>
      </c>
      <c r="G106" s="152">
        <v>4</v>
      </c>
      <c r="H106" s="152">
        <v>1</v>
      </c>
      <c r="I106" s="152">
        <f>ROUND((32.52-0.25*8)/0.2+7,0)</f>
        <v>160</v>
      </c>
      <c r="J106" s="153">
        <f t="shared" si="13"/>
        <v>640</v>
      </c>
      <c r="K106" s="149">
        <f t="shared" si="14"/>
      </c>
      <c r="L106" s="149">
        <f t="shared" si="14"/>
        <v>806.4</v>
      </c>
      <c r="M106" s="149">
        <f t="shared" si="14"/>
      </c>
      <c r="N106" s="149">
        <f t="shared" si="14"/>
      </c>
      <c r="O106" s="149">
        <f t="shared" si="14"/>
      </c>
      <c r="P106" s="149">
        <f t="shared" si="14"/>
      </c>
      <c r="Q106" s="149">
        <f t="shared" si="14"/>
      </c>
      <c r="R106" s="149"/>
      <c r="T106" s="154" t="s">
        <v>164</v>
      </c>
    </row>
    <row r="107" spans="2:20" s="154" customFormat="1" ht="12.75">
      <c r="B107" s="150"/>
      <c r="C107" s="155" t="s">
        <v>47</v>
      </c>
      <c r="D107" s="152" t="s">
        <v>48</v>
      </c>
      <c r="E107" s="152">
        <v>14</v>
      </c>
      <c r="F107" s="174">
        <v>6.74</v>
      </c>
      <c r="G107" s="152">
        <v>4</v>
      </c>
      <c r="H107" s="152">
        <v>2</v>
      </c>
      <c r="I107" s="152">
        <v>2</v>
      </c>
      <c r="J107" s="153">
        <f t="shared" si="13"/>
        <v>16</v>
      </c>
      <c r="K107" s="149">
        <f aca="true" t="shared" si="15" ref="K107:Q116">IF($E107=K$2,ROUND(Total*Length,2),"")</f>
      </c>
      <c r="L107" s="149">
        <f t="shared" si="15"/>
      </c>
      <c r="M107" s="149">
        <f t="shared" si="15"/>
      </c>
      <c r="N107" s="149">
        <f t="shared" si="15"/>
      </c>
      <c r="O107" s="149">
        <f t="shared" si="15"/>
        <v>107.84</v>
      </c>
      <c r="P107" s="149">
        <f t="shared" si="15"/>
      </c>
      <c r="Q107" s="149">
        <f t="shared" si="15"/>
      </c>
      <c r="R107" s="149"/>
      <c r="S107" s="154" t="s">
        <v>161</v>
      </c>
      <c r="T107" s="154" t="s">
        <v>164</v>
      </c>
    </row>
    <row r="108" spans="2:20" s="154" customFormat="1" ht="12.75">
      <c r="B108" s="150"/>
      <c r="C108" s="155"/>
      <c r="D108" s="152" t="s">
        <v>50</v>
      </c>
      <c r="E108" s="152">
        <v>14</v>
      </c>
      <c r="F108" s="174">
        <v>4.39</v>
      </c>
      <c r="G108" s="152">
        <v>4</v>
      </c>
      <c r="H108" s="152">
        <v>2</v>
      </c>
      <c r="I108" s="152">
        <v>2</v>
      </c>
      <c r="J108" s="153">
        <f t="shared" si="13"/>
        <v>16</v>
      </c>
      <c r="K108" s="149">
        <f t="shared" si="15"/>
      </c>
      <c r="L108" s="149">
        <f t="shared" si="15"/>
      </c>
      <c r="M108" s="149">
        <f t="shared" si="15"/>
      </c>
      <c r="N108" s="149">
        <f t="shared" si="15"/>
      </c>
      <c r="O108" s="149">
        <f t="shared" si="15"/>
        <v>70.24</v>
      </c>
      <c r="P108" s="149">
        <f t="shared" si="15"/>
      </c>
      <c r="Q108" s="149">
        <f t="shared" si="15"/>
      </c>
      <c r="R108" s="149"/>
      <c r="T108" s="154" t="s">
        <v>164</v>
      </c>
    </row>
    <row r="109" spans="2:20" s="154" customFormat="1" ht="12.75">
      <c r="B109" s="150"/>
      <c r="C109" s="155"/>
      <c r="D109" s="152" t="s">
        <v>51</v>
      </c>
      <c r="E109" s="152">
        <v>8</v>
      </c>
      <c r="F109" s="174">
        <v>1.26</v>
      </c>
      <c r="G109" s="152">
        <v>4</v>
      </c>
      <c r="H109" s="152">
        <v>2</v>
      </c>
      <c r="I109" s="152">
        <f>ROUND((3.84/0.2+1),0)</f>
        <v>20</v>
      </c>
      <c r="J109" s="153">
        <f t="shared" si="13"/>
        <v>160</v>
      </c>
      <c r="K109" s="149">
        <f t="shared" si="15"/>
      </c>
      <c r="L109" s="149">
        <f t="shared" si="15"/>
        <v>201.6</v>
      </c>
      <c r="M109" s="149">
        <f t="shared" si="15"/>
      </c>
      <c r="N109" s="149">
        <f t="shared" si="15"/>
      </c>
      <c r="O109" s="149">
        <f t="shared" si="15"/>
      </c>
      <c r="P109" s="149">
        <f t="shared" si="15"/>
      </c>
      <c r="Q109" s="149">
        <f t="shared" si="15"/>
      </c>
      <c r="R109" s="149"/>
      <c r="T109" s="154" t="s">
        <v>164</v>
      </c>
    </row>
    <row r="110" spans="2:20" s="154" customFormat="1" ht="12.75">
      <c r="B110" s="150"/>
      <c r="C110" s="155" t="s">
        <v>15</v>
      </c>
      <c r="D110" s="152" t="s">
        <v>48</v>
      </c>
      <c r="E110" s="152">
        <v>14</v>
      </c>
      <c r="F110" s="174">
        <v>6.06</v>
      </c>
      <c r="G110" s="152">
        <v>4</v>
      </c>
      <c r="H110" s="152">
        <v>2</v>
      </c>
      <c r="I110" s="152">
        <v>2</v>
      </c>
      <c r="J110" s="23">
        <f t="shared" si="13"/>
        <v>16</v>
      </c>
      <c r="K110" s="4">
        <f t="shared" si="15"/>
      </c>
      <c r="L110" s="4">
        <f t="shared" si="15"/>
      </c>
      <c r="M110" s="4">
        <f t="shared" si="15"/>
      </c>
      <c r="N110" s="4">
        <f t="shared" si="15"/>
      </c>
      <c r="O110" s="4">
        <f t="shared" si="15"/>
        <v>96.96</v>
      </c>
      <c r="P110" s="4">
        <f t="shared" si="15"/>
      </c>
      <c r="Q110" s="4">
        <f t="shared" si="15"/>
      </c>
      <c r="R110" s="4"/>
      <c r="T110" s="154" t="s">
        <v>164</v>
      </c>
    </row>
    <row r="111" spans="2:20" s="154" customFormat="1" ht="12.75">
      <c r="B111" s="150"/>
      <c r="C111" s="155"/>
      <c r="D111" s="152" t="s">
        <v>50</v>
      </c>
      <c r="E111" s="152">
        <v>14</v>
      </c>
      <c r="F111" s="174">
        <v>5.4</v>
      </c>
      <c r="G111" s="152">
        <v>4</v>
      </c>
      <c r="H111" s="152">
        <v>2</v>
      </c>
      <c r="I111" s="152">
        <v>2</v>
      </c>
      <c r="J111" s="23">
        <f t="shared" si="13"/>
        <v>16</v>
      </c>
      <c r="K111" s="4">
        <f t="shared" si="15"/>
      </c>
      <c r="L111" s="4">
        <f t="shared" si="15"/>
      </c>
      <c r="M111" s="4">
        <f t="shared" si="15"/>
      </c>
      <c r="N111" s="4">
        <f t="shared" si="15"/>
      </c>
      <c r="O111" s="4">
        <f t="shared" si="15"/>
        <v>86.4</v>
      </c>
      <c r="P111" s="4">
        <f t="shared" si="15"/>
      </c>
      <c r="Q111" s="4">
        <f t="shared" si="15"/>
      </c>
      <c r="R111" s="4"/>
      <c r="T111" s="154" t="s">
        <v>164</v>
      </c>
    </row>
    <row r="112" spans="2:20" s="154" customFormat="1" ht="12.75">
      <c r="B112" s="160"/>
      <c r="C112" s="163"/>
      <c r="D112" s="161" t="s">
        <v>136</v>
      </c>
      <c r="E112" s="161">
        <v>8</v>
      </c>
      <c r="F112" s="175">
        <v>1.26</v>
      </c>
      <c r="G112" s="161">
        <v>4</v>
      </c>
      <c r="H112" s="161">
        <v>2</v>
      </c>
      <c r="I112" s="161">
        <v>25</v>
      </c>
      <c r="J112" s="162">
        <f t="shared" si="13"/>
        <v>200</v>
      </c>
      <c r="K112" s="156">
        <f t="shared" si="15"/>
      </c>
      <c r="L112" s="156">
        <f t="shared" si="15"/>
        <v>252</v>
      </c>
      <c r="M112" s="156">
        <f t="shared" si="15"/>
      </c>
      <c r="N112" s="156">
        <f t="shared" si="15"/>
      </c>
      <c r="O112" s="156">
        <f t="shared" si="15"/>
      </c>
      <c r="P112" s="156">
        <f t="shared" si="15"/>
      </c>
      <c r="Q112" s="156">
        <f t="shared" si="15"/>
      </c>
      <c r="R112" s="156"/>
      <c r="T112" s="154" t="s">
        <v>164</v>
      </c>
    </row>
    <row r="113" spans="2:20" s="154" customFormat="1" ht="12.75">
      <c r="B113" s="150"/>
      <c r="C113" s="155" t="s">
        <v>7</v>
      </c>
      <c r="D113" s="152" t="s">
        <v>48</v>
      </c>
      <c r="E113" s="152">
        <v>14</v>
      </c>
      <c r="F113" s="174">
        <v>8.23</v>
      </c>
      <c r="G113" s="152">
        <v>4</v>
      </c>
      <c r="H113" s="152">
        <v>1</v>
      </c>
      <c r="I113" s="152">
        <v>4</v>
      </c>
      <c r="J113" s="153">
        <f t="shared" si="13"/>
        <v>16</v>
      </c>
      <c r="K113" s="149">
        <f t="shared" si="15"/>
      </c>
      <c r="L113" s="149">
        <f t="shared" si="15"/>
      </c>
      <c r="M113" s="149">
        <f t="shared" si="15"/>
      </c>
      <c r="N113" s="149">
        <f t="shared" si="15"/>
      </c>
      <c r="O113" s="149">
        <f t="shared" si="15"/>
        <v>131.68</v>
      </c>
      <c r="P113" s="149">
        <f t="shared" si="15"/>
      </c>
      <c r="Q113" s="149">
        <f t="shared" si="15"/>
      </c>
      <c r="R113" s="149"/>
      <c r="S113" s="154" t="s">
        <v>7</v>
      </c>
      <c r="T113" s="154" t="s">
        <v>164</v>
      </c>
    </row>
    <row r="114" spans="2:20" s="154" customFormat="1" ht="12.75">
      <c r="B114" s="150"/>
      <c r="C114" s="155"/>
      <c r="D114" s="152"/>
      <c r="E114" s="152">
        <v>14</v>
      </c>
      <c r="F114" s="174">
        <v>8.88</v>
      </c>
      <c r="G114" s="152">
        <v>4</v>
      </c>
      <c r="H114" s="152">
        <v>1</v>
      </c>
      <c r="I114" s="152">
        <v>4</v>
      </c>
      <c r="J114" s="153">
        <f t="shared" si="13"/>
        <v>16</v>
      </c>
      <c r="K114" s="149">
        <f t="shared" si="15"/>
      </c>
      <c r="L114" s="149">
        <f t="shared" si="15"/>
      </c>
      <c r="M114" s="149">
        <f t="shared" si="15"/>
      </c>
      <c r="N114" s="149">
        <f t="shared" si="15"/>
      </c>
      <c r="O114" s="149">
        <f t="shared" si="15"/>
        <v>142.08</v>
      </c>
      <c r="P114" s="149">
        <f t="shared" si="15"/>
      </c>
      <c r="Q114" s="149">
        <f t="shared" si="15"/>
      </c>
      <c r="R114" s="149"/>
      <c r="T114" s="154" t="s">
        <v>164</v>
      </c>
    </row>
    <row r="115" spans="2:20" s="154" customFormat="1" ht="12.75">
      <c r="B115" s="150"/>
      <c r="C115" s="155"/>
      <c r="D115" s="152" t="s">
        <v>49</v>
      </c>
      <c r="E115" s="152">
        <v>14</v>
      </c>
      <c r="F115" s="174">
        <v>3.035</v>
      </c>
      <c r="G115" s="152">
        <v>4</v>
      </c>
      <c r="H115" s="152">
        <v>1</v>
      </c>
      <c r="I115" s="152">
        <v>2</v>
      </c>
      <c r="J115" s="153">
        <f t="shared" si="13"/>
        <v>8</v>
      </c>
      <c r="K115" s="149">
        <f t="shared" si="15"/>
      </c>
      <c r="L115" s="149">
        <f t="shared" si="15"/>
      </c>
      <c r="M115" s="149">
        <f t="shared" si="15"/>
      </c>
      <c r="N115" s="149">
        <f t="shared" si="15"/>
      </c>
      <c r="O115" s="149">
        <f t="shared" si="15"/>
        <v>24.28</v>
      </c>
      <c r="P115" s="149">
        <f t="shared" si="15"/>
      </c>
      <c r="Q115" s="149">
        <f t="shared" si="15"/>
      </c>
      <c r="R115" s="149"/>
      <c r="T115" s="154" t="s">
        <v>164</v>
      </c>
    </row>
    <row r="116" spans="2:20" s="154" customFormat="1" ht="12.75">
      <c r="B116" s="150"/>
      <c r="C116" s="155"/>
      <c r="D116" s="152"/>
      <c r="E116" s="152">
        <v>14</v>
      </c>
      <c r="F116" s="174">
        <v>3.36</v>
      </c>
      <c r="G116" s="152">
        <v>4</v>
      </c>
      <c r="H116" s="152">
        <v>1</v>
      </c>
      <c r="I116" s="152">
        <v>2</v>
      </c>
      <c r="J116" s="153">
        <f t="shared" si="13"/>
        <v>8</v>
      </c>
      <c r="K116" s="149">
        <f t="shared" si="15"/>
      </c>
      <c r="L116" s="149">
        <f t="shared" si="15"/>
      </c>
      <c r="M116" s="149">
        <f t="shared" si="15"/>
      </c>
      <c r="N116" s="149">
        <f t="shared" si="15"/>
      </c>
      <c r="O116" s="149">
        <f t="shared" si="15"/>
        <v>26.88</v>
      </c>
      <c r="P116" s="149">
        <f t="shared" si="15"/>
      </c>
      <c r="Q116" s="149">
        <f t="shared" si="15"/>
      </c>
      <c r="R116" s="149"/>
      <c r="T116" s="154" t="s">
        <v>164</v>
      </c>
    </row>
    <row r="117" spans="2:20" s="154" customFormat="1" ht="12.75">
      <c r="B117" s="150"/>
      <c r="C117" s="155"/>
      <c r="D117" s="152" t="s">
        <v>50</v>
      </c>
      <c r="E117" s="152">
        <v>14</v>
      </c>
      <c r="F117" s="174">
        <v>10.425</v>
      </c>
      <c r="G117" s="152">
        <v>4</v>
      </c>
      <c r="H117" s="152">
        <v>1</v>
      </c>
      <c r="I117" s="152">
        <v>4</v>
      </c>
      <c r="J117" s="153">
        <f t="shared" si="13"/>
        <v>16</v>
      </c>
      <c r="K117" s="149">
        <f aca="true" t="shared" si="16" ref="K117:Q126">IF($E117=K$2,ROUND(Total*Length,2),"")</f>
      </c>
      <c r="L117" s="149">
        <f t="shared" si="16"/>
      </c>
      <c r="M117" s="149">
        <f t="shared" si="16"/>
      </c>
      <c r="N117" s="149">
        <f t="shared" si="16"/>
      </c>
      <c r="O117" s="149">
        <f t="shared" si="16"/>
        <v>166.8</v>
      </c>
      <c r="P117" s="149">
        <f t="shared" si="16"/>
      </c>
      <c r="Q117" s="149">
        <f t="shared" si="16"/>
      </c>
      <c r="R117" s="149"/>
      <c r="T117" s="154" t="s">
        <v>164</v>
      </c>
    </row>
    <row r="118" spans="2:20" s="154" customFormat="1" ht="12.75">
      <c r="B118" s="150"/>
      <c r="C118" s="155"/>
      <c r="D118" s="152"/>
      <c r="E118" s="152">
        <v>14</v>
      </c>
      <c r="F118" s="174">
        <v>3.53</v>
      </c>
      <c r="G118" s="152">
        <v>4</v>
      </c>
      <c r="H118" s="152">
        <v>1</v>
      </c>
      <c r="I118" s="152">
        <v>2</v>
      </c>
      <c r="J118" s="153">
        <f t="shared" si="13"/>
        <v>8</v>
      </c>
      <c r="K118" s="149">
        <f t="shared" si="16"/>
      </c>
      <c r="L118" s="149">
        <f t="shared" si="16"/>
      </c>
      <c r="M118" s="149">
        <f t="shared" si="16"/>
      </c>
      <c r="N118" s="149">
        <f t="shared" si="16"/>
      </c>
      <c r="O118" s="149">
        <f t="shared" si="16"/>
        <v>28.24</v>
      </c>
      <c r="P118" s="149">
        <f t="shared" si="16"/>
      </c>
      <c r="Q118" s="149">
        <f t="shared" si="16"/>
      </c>
      <c r="R118" s="149"/>
      <c r="T118" s="154" t="s">
        <v>164</v>
      </c>
    </row>
    <row r="119" spans="2:20" s="154" customFormat="1" ht="12.75">
      <c r="B119" s="150"/>
      <c r="C119" s="155"/>
      <c r="D119" s="152"/>
      <c r="E119" s="152">
        <v>14</v>
      </c>
      <c r="F119" s="174">
        <v>4.34</v>
      </c>
      <c r="G119" s="152">
        <v>4</v>
      </c>
      <c r="H119" s="152">
        <v>1</v>
      </c>
      <c r="I119" s="152">
        <v>2</v>
      </c>
      <c r="J119" s="153">
        <f t="shared" si="13"/>
        <v>8</v>
      </c>
      <c r="K119" s="149">
        <f t="shared" si="16"/>
      </c>
      <c r="L119" s="149">
        <f t="shared" si="16"/>
      </c>
      <c r="M119" s="149">
        <f t="shared" si="16"/>
      </c>
      <c r="N119" s="149">
        <f t="shared" si="16"/>
      </c>
      <c r="O119" s="149">
        <f t="shared" si="16"/>
        <v>34.72</v>
      </c>
      <c r="P119" s="149">
        <f t="shared" si="16"/>
      </c>
      <c r="Q119" s="149">
        <f t="shared" si="16"/>
      </c>
      <c r="R119" s="149"/>
      <c r="T119" s="154" t="s">
        <v>164</v>
      </c>
    </row>
    <row r="120" spans="2:20" s="154" customFormat="1" ht="12.75">
      <c r="B120" s="150"/>
      <c r="C120" s="155"/>
      <c r="D120" s="152"/>
      <c r="E120" s="152">
        <v>14</v>
      </c>
      <c r="F120" s="174">
        <v>8.38</v>
      </c>
      <c r="G120" s="152">
        <v>4</v>
      </c>
      <c r="H120" s="152">
        <v>1</v>
      </c>
      <c r="I120" s="152">
        <v>2</v>
      </c>
      <c r="J120" s="153">
        <f t="shared" si="13"/>
        <v>8</v>
      </c>
      <c r="K120" s="149">
        <f t="shared" si="16"/>
      </c>
      <c r="L120" s="149">
        <f t="shared" si="16"/>
      </c>
      <c r="M120" s="149">
        <f t="shared" si="16"/>
      </c>
      <c r="N120" s="149">
        <f t="shared" si="16"/>
      </c>
      <c r="O120" s="149">
        <f t="shared" si="16"/>
        <v>67.04</v>
      </c>
      <c r="P120" s="149">
        <f t="shared" si="16"/>
      </c>
      <c r="Q120" s="149">
        <f t="shared" si="16"/>
      </c>
      <c r="R120" s="149"/>
      <c r="T120" s="154" t="s">
        <v>164</v>
      </c>
    </row>
    <row r="121" spans="2:20" s="154" customFormat="1" ht="12.75">
      <c r="B121" s="150"/>
      <c r="C121" s="155"/>
      <c r="D121" s="152" t="s">
        <v>51</v>
      </c>
      <c r="E121" s="152">
        <v>8</v>
      </c>
      <c r="F121" s="174">
        <v>1.26</v>
      </c>
      <c r="G121" s="152">
        <v>4</v>
      </c>
      <c r="H121" s="152">
        <v>1</v>
      </c>
      <c r="I121" s="152">
        <f>ROUND((32.52-0.25*8)/0.2+7,0)</f>
        <v>160</v>
      </c>
      <c r="J121" s="153">
        <f t="shared" si="13"/>
        <v>640</v>
      </c>
      <c r="K121" s="149">
        <f t="shared" si="16"/>
      </c>
      <c r="L121" s="149">
        <f t="shared" si="16"/>
        <v>806.4</v>
      </c>
      <c r="M121" s="149">
        <f t="shared" si="16"/>
      </c>
      <c r="N121" s="149">
        <f t="shared" si="16"/>
      </c>
      <c r="O121" s="149">
        <f t="shared" si="16"/>
      </c>
      <c r="P121" s="149">
        <f t="shared" si="16"/>
      </c>
      <c r="Q121" s="149">
        <f t="shared" si="16"/>
      </c>
      <c r="R121" s="149"/>
      <c r="T121" s="154" t="s">
        <v>164</v>
      </c>
    </row>
    <row r="122" spans="2:20" s="154" customFormat="1" ht="12.75">
      <c r="B122" s="150"/>
      <c r="C122" s="155" t="s">
        <v>5</v>
      </c>
      <c r="D122" s="152" t="s">
        <v>48</v>
      </c>
      <c r="E122" s="152">
        <v>16</v>
      </c>
      <c r="F122" s="174">
        <v>10.21</v>
      </c>
      <c r="G122" s="152">
        <v>4</v>
      </c>
      <c r="H122" s="152">
        <v>2</v>
      </c>
      <c r="I122" s="152">
        <v>2</v>
      </c>
      <c r="J122" s="153">
        <f t="shared" si="13"/>
        <v>16</v>
      </c>
      <c r="K122" s="149">
        <f t="shared" si="16"/>
      </c>
      <c r="L122" s="149">
        <f t="shared" si="16"/>
      </c>
      <c r="M122" s="149">
        <f t="shared" si="16"/>
      </c>
      <c r="N122" s="149">
        <f t="shared" si="16"/>
      </c>
      <c r="O122" s="149">
        <f t="shared" si="16"/>
      </c>
      <c r="P122" s="149">
        <f t="shared" si="16"/>
        <v>163.36</v>
      </c>
      <c r="Q122" s="149">
        <f t="shared" si="16"/>
      </c>
      <c r="R122" s="149"/>
      <c r="T122" s="154" t="s">
        <v>164</v>
      </c>
    </row>
    <row r="123" spans="2:20" s="154" customFormat="1" ht="12.75">
      <c r="B123" s="150"/>
      <c r="C123" s="155"/>
      <c r="D123" s="152" t="s">
        <v>49</v>
      </c>
      <c r="E123" s="152">
        <v>16</v>
      </c>
      <c r="F123" s="174">
        <v>3.005</v>
      </c>
      <c r="G123" s="152">
        <v>4</v>
      </c>
      <c r="H123" s="152">
        <v>2</v>
      </c>
      <c r="I123" s="152">
        <v>3</v>
      </c>
      <c r="J123" s="153">
        <f t="shared" si="13"/>
        <v>24</v>
      </c>
      <c r="K123" s="149">
        <f t="shared" si="16"/>
      </c>
      <c r="L123" s="149">
        <f t="shared" si="16"/>
      </c>
      <c r="M123" s="149">
        <f t="shared" si="16"/>
      </c>
      <c r="N123" s="149">
        <f t="shared" si="16"/>
      </c>
      <c r="O123" s="149">
        <f t="shared" si="16"/>
      </c>
      <c r="P123" s="149">
        <f t="shared" si="16"/>
        <v>72.12</v>
      </c>
      <c r="Q123" s="149">
        <f t="shared" si="16"/>
      </c>
      <c r="R123" s="149"/>
      <c r="S123" s="154" t="s">
        <v>5</v>
      </c>
      <c r="T123" s="154" t="s">
        <v>164</v>
      </c>
    </row>
    <row r="124" spans="2:20" s="154" customFormat="1" ht="12.75">
      <c r="B124" s="150"/>
      <c r="C124" s="155"/>
      <c r="D124" s="152"/>
      <c r="E124" s="152">
        <v>16</v>
      </c>
      <c r="F124" s="174">
        <v>1.915</v>
      </c>
      <c r="G124" s="152">
        <v>4</v>
      </c>
      <c r="H124" s="152">
        <v>2</v>
      </c>
      <c r="I124" s="152">
        <v>2</v>
      </c>
      <c r="J124" s="153">
        <f t="shared" si="13"/>
        <v>16</v>
      </c>
      <c r="K124" s="149">
        <f t="shared" si="16"/>
      </c>
      <c r="L124" s="149">
        <f t="shared" si="16"/>
      </c>
      <c r="M124" s="149">
        <f t="shared" si="16"/>
      </c>
      <c r="N124" s="149">
        <f t="shared" si="16"/>
      </c>
      <c r="O124" s="149">
        <f t="shared" si="16"/>
      </c>
      <c r="P124" s="149">
        <f t="shared" si="16"/>
        <v>30.64</v>
      </c>
      <c r="Q124" s="149">
        <f t="shared" si="16"/>
      </c>
      <c r="R124" s="149"/>
      <c r="T124" s="154" t="s">
        <v>164</v>
      </c>
    </row>
    <row r="125" spans="2:20" s="154" customFormat="1" ht="12.75">
      <c r="B125" s="150"/>
      <c r="C125" s="155"/>
      <c r="D125" s="152"/>
      <c r="E125" s="152">
        <v>14</v>
      </c>
      <c r="F125" s="174">
        <v>4.025</v>
      </c>
      <c r="G125" s="152">
        <v>4</v>
      </c>
      <c r="H125" s="152">
        <v>2</v>
      </c>
      <c r="I125" s="152">
        <v>2</v>
      </c>
      <c r="J125" s="153">
        <f t="shared" si="13"/>
        <v>16</v>
      </c>
      <c r="K125" s="149">
        <f t="shared" si="16"/>
      </c>
      <c r="L125" s="149">
        <f t="shared" si="16"/>
      </c>
      <c r="M125" s="149">
        <f t="shared" si="16"/>
      </c>
      <c r="N125" s="149">
        <f t="shared" si="16"/>
      </c>
      <c r="O125" s="149">
        <f t="shared" si="16"/>
        <v>64.4</v>
      </c>
      <c r="P125" s="149">
        <f t="shared" si="16"/>
      </c>
      <c r="Q125" s="149">
        <f t="shared" si="16"/>
      </c>
      <c r="R125" s="149"/>
      <c r="T125" s="154" t="s">
        <v>164</v>
      </c>
    </row>
    <row r="126" spans="2:20" s="154" customFormat="1" ht="12.75">
      <c r="B126" s="150"/>
      <c r="C126" s="155"/>
      <c r="D126" s="152" t="s">
        <v>50</v>
      </c>
      <c r="E126" s="152">
        <v>14</v>
      </c>
      <c r="F126" s="174">
        <v>9.55</v>
      </c>
      <c r="G126" s="152">
        <v>4</v>
      </c>
      <c r="H126" s="152">
        <v>2</v>
      </c>
      <c r="I126" s="152">
        <v>2</v>
      </c>
      <c r="J126" s="153">
        <f t="shared" si="13"/>
        <v>16</v>
      </c>
      <c r="K126" s="149">
        <f t="shared" si="16"/>
      </c>
      <c r="L126" s="149">
        <f t="shared" si="16"/>
      </c>
      <c r="M126" s="149">
        <f t="shared" si="16"/>
      </c>
      <c r="N126" s="149">
        <f t="shared" si="16"/>
      </c>
      <c r="O126" s="149">
        <f t="shared" si="16"/>
        <v>152.8</v>
      </c>
      <c r="P126" s="149">
        <f t="shared" si="16"/>
      </c>
      <c r="Q126" s="149">
        <f t="shared" si="16"/>
      </c>
      <c r="R126" s="149"/>
      <c r="T126" s="154" t="s">
        <v>164</v>
      </c>
    </row>
    <row r="127" spans="2:20" s="154" customFormat="1" ht="12.75">
      <c r="B127" s="150"/>
      <c r="C127" s="155"/>
      <c r="D127" s="152" t="s">
        <v>51</v>
      </c>
      <c r="E127" s="152">
        <v>8</v>
      </c>
      <c r="F127" s="174">
        <v>1.26</v>
      </c>
      <c r="G127" s="152">
        <v>4</v>
      </c>
      <c r="H127" s="152">
        <v>2</v>
      </c>
      <c r="I127" s="152">
        <f>ROUND((9.4-0.4*3)/0.2+2,0)</f>
        <v>43</v>
      </c>
      <c r="J127" s="153">
        <f t="shared" si="13"/>
        <v>344</v>
      </c>
      <c r="K127" s="149">
        <f aca="true" t="shared" si="17" ref="K127:Q136">IF($E127=K$2,ROUND(Total*Length,2),"")</f>
      </c>
      <c r="L127" s="149">
        <f t="shared" si="17"/>
        <v>433.44</v>
      </c>
      <c r="M127" s="149">
        <f t="shared" si="17"/>
      </c>
      <c r="N127" s="149">
        <f t="shared" si="17"/>
      </c>
      <c r="O127" s="149">
        <f t="shared" si="17"/>
      </c>
      <c r="P127" s="149">
        <f t="shared" si="17"/>
      </c>
      <c r="Q127" s="149">
        <f t="shared" si="17"/>
      </c>
      <c r="R127" s="149"/>
      <c r="T127" s="154" t="s">
        <v>164</v>
      </c>
    </row>
    <row r="128" spans="2:20" s="154" customFormat="1" ht="12.75">
      <c r="B128" s="150"/>
      <c r="C128" s="155" t="s">
        <v>16</v>
      </c>
      <c r="D128" s="152" t="s">
        <v>48</v>
      </c>
      <c r="E128" s="152">
        <v>20</v>
      </c>
      <c r="F128" s="174">
        <v>11.54</v>
      </c>
      <c r="G128" s="152">
        <v>4</v>
      </c>
      <c r="H128" s="152">
        <v>2</v>
      </c>
      <c r="I128" s="152">
        <v>2</v>
      </c>
      <c r="J128" s="153">
        <f t="shared" si="13"/>
        <v>16</v>
      </c>
      <c r="K128" s="149">
        <f t="shared" si="17"/>
      </c>
      <c r="L128" s="149">
        <f t="shared" si="17"/>
      </c>
      <c r="M128" s="149">
        <f t="shared" si="17"/>
      </c>
      <c r="N128" s="149">
        <f t="shared" si="17"/>
      </c>
      <c r="O128" s="149">
        <f t="shared" si="17"/>
      </c>
      <c r="P128" s="149">
        <f t="shared" si="17"/>
      </c>
      <c r="Q128" s="149">
        <f t="shared" si="17"/>
        <v>184.64</v>
      </c>
      <c r="R128" s="149"/>
      <c r="S128" s="154" t="s">
        <v>16</v>
      </c>
      <c r="T128" s="154" t="s">
        <v>164</v>
      </c>
    </row>
    <row r="129" spans="2:20" s="154" customFormat="1" ht="12.75">
      <c r="B129" s="150"/>
      <c r="C129" s="155"/>
      <c r="D129" s="152" t="s">
        <v>49</v>
      </c>
      <c r="E129" s="152">
        <v>20</v>
      </c>
      <c r="F129" s="174">
        <v>3.195</v>
      </c>
      <c r="G129" s="152">
        <v>4</v>
      </c>
      <c r="H129" s="152">
        <v>2</v>
      </c>
      <c r="I129" s="152">
        <v>1</v>
      </c>
      <c r="J129" s="153">
        <f aca="true" t="shared" si="18" ref="J129:J151">Flr*Mbr*Rbr</f>
        <v>8</v>
      </c>
      <c r="K129" s="149">
        <f t="shared" si="17"/>
      </c>
      <c r="L129" s="149">
        <f t="shared" si="17"/>
      </c>
      <c r="M129" s="149">
        <f t="shared" si="17"/>
      </c>
      <c r="N129" s="149">
        <f t="shared" si="17"/>
      </c>
      <c r="O129" s="149">
        <f t="shared" si="17"/>
      </c>
      <c r="P129" s="149">
        <f t="shared" si="17"/>
      </c>
      <c r="Q129" s="149">
        <f t="shared" si="17"/>
        <v>25.56</v>
      </c>
      <c r="R129" s="149"/>
      <c r="T129" s="154" t="s">
        <v>164</v>
      </c>
    </row>
    <row r="130" spans="2:20" s="154" customFormat="1" ht="12.75">
      <c r="B130" s="150"/>
      <c r="C130" s="155"/>
      <c r="D130" s="152"/>
      <c r="E130" s="152">
        <v>20</v>
      </c>
      <c r="F130" s="174">
        <v>1.915</v>
      </c>
      <c r="G130" s="152">
        <v>4</v>
      </c>
      <c r="H130" s="152">
        <v>2</v>
      </c>
      <c r="I130" s="152">
        <v>3</v>
      </c>
      <c r="J130" s="23">
        <f t="shared" si="18"/>
        <v>24</v>
      </c>
      <c r="K130" s="4">
        <f t="shared" si="17"/>
      </c>
      <c r="L130" s="4">
        <f t="shared" si="17"/>
      </c>
      <c r="M130" s="4">
        <f t="shared" si="17"/>
      </c>
      <c r="N130" s="4">
        <f t="shared" si="17"/>
      </c>
      <c r="O130" s="4">
        <f t="shared" si="17"/>
      </c>
      <c r="P130" s="4">
        <f t="shared" si="17"/>
      </c>
      <c r="Q130" s="4">
        <f t="shared" si="17"/>
        <v>45.96</v>
      </c>
      <c r="R130" s="4"/>
      <c r="T130" s="154" t="s">
        <v>164</v>
      </c>
    </row>
    <row r="131" spans="2:20" s="154" customFormat="1" ht="12.75">
      <c r="B131" s="150"/>
      <c r="C131" s="155"/>
      <c r="D131" s="152"/>
      <c r="E131" s="152">
        <v>20</v>
      </c>
      <c r="F131" s="174">
        <v>3.005</v>
      </c>
      <c r="G131" s="152">
        <v>4</v>
      </c>
      <c r="H131" s="152">
        <v>2</v>
      </c>
      <c r="I131" s="152">
        <v>4</v>
      </c>
      <c r="J131" s="23">
        <f t="shared" si="18"/>
        <v>32</v>
      </c>
      <c r="K131" s="4">
        <f t="shared" si="17"/>
      </c>
      <c r="L131" s="4">
        <f t="shared" si="17"/>
      </c>
      <c r="M131" s="4">
        <f t="shared" si="17"/>
      </c>
      <c r="N131" s="4">
        <f t="shared" si="17"/>
      </c>
      <c r="O131" s="4">
        <f t="shared" si="17"/>
      </c>
      <c r="P131" s="4">
        <f t="shared" si="17"/>
      </c>
      <c r="Q131" s="4">
        <f t="shared" si="17"/>
        <v>96.16</v>
      </c>
      <c r="R131" s="4"/>
      <c r="T131" s="154" t="s">
        <v>164</v>
      </c>
    </row>
    <row r="132" spans="2:18" s="154" customFormat="1" ht="12.75">
      <c r="B132" s="150"/>
      <c r="C132" s="155"/>
      <c r="D132" s="152" t="s">
        <v>50</v>
      </c>
      <c r="E132" s="152">
        <v>20</v>
      </c>
      <c r="F132" s="174">
        <v>10.885</v>
      </c>
      <c r="G132" s="152">
        <v>4</v>
      </c>
      <c r="H132" s="152">
        <v>2</v>
      </c>
      <c r="I132" s="152">
        <v>2</v>
      </c>
      <c r="J132" s="23">
        <f t="shared" si="18"/>
        <v>16</v>
      </c>
      <c r="K132" s="4">
        <f t="shared" si="17"/>
      </c>
      <c r="L132" s="4">
        <f t="shared" si="17"/>
      </c>
      <c r="M132" s="4">
        <f t="shared" si="17"/>
      </c>
      <c r="N132" s="4">
        <f t="shared" si="17"/>
      </c>
      <c r="O132" s="4">
        <f t="shared" si="17"/>
      </c>
      <c r="P132" s="4">
        <f t="shared" si="17"/>
      </c>
      <c r="Q132" s="4">
        <f t="shared" si="17"/>
        <v>174.16</v>
      </c>
      <c r="R132" s="4"/>
    </row>
    <row r="133" spans="2:18" s="154" customFormat="1" ht="12.75">
      <c r="B133" s="150"/>
      <c r="C133" s="155"/>
      <c r="D133" s="152"/>
      <c r="E133" s="152">
        <v>20</v>
      </c>
      <c r="F133" s="174">
        <v>4.025</v>
      </c>
      <c r="G133" s="152">
        <v>4</v>
      </c>
      <c r="H133" s="152">
        <v>2</v>
      </c>
      <c r="I133" s="152">
        <v>2</v>
      </c>
      <c r="J133" s="23">
        <f t="shared" si="18"/>
        <v>16</v>
      </c>
      <c r="K133" s="4">
        <f t="shared" si="17"/>
      </c>
      <c r="L133" s="4">
        <f t="shared" si="17"/>
      </c>
      <c r="M133" s="4">
        <f t="shared" si="17"/>
      </c>
      <c r="N133" s="4">
        <f t="shared" si="17"/>
      </c>
      <c r="O133" s="4">
        <f t="shared" si="17"/>
      </c>
      <c r="P133" s="4">
        <f t="shared" si="17"/>
      </c>
      <c r="Q133" s="4">
        <f t="shared" si="17"/>
        <v>64.4</v>
      </c>
      <c r="R133" s="4"/>
    </row>
    <row r="134" spans="2:18" s="154" customFormat="1" ht="12.75">
      <c r="B134" s="150"/>
      <c r="C134" s="155"/>
      <c r="D134" s="152" t="s">
        <v>51</v>
      </c>
      <c r="E134" s="152">
        <v>8</v>
      </c>
      <c r="F134" s="174">
        <v>1.26</v>
      </c>
      <c r="G134" s="152">
        <v>4</v>
      </c>
      <c r="H134" s="152">
        <v>2</v>
      </c>
      <c r="I134" s="152">
        <f>ROUND((1.43)/0.1+1+(3.77/3)/0.1+1+(3.77/3)/0.2+(5.23/3)/0.2,0)</f>
        <v>44</v>
      </c>
      <c r="J134" s="23">
        <f t="shared" si="18"/>
        <v>352</v>
      </c>
      <c r="K134" s="4">
        <f t="shared" si="17"/>
      </c>
      <c r="L134" s="4">
        <f t="shared" si="17"/>
        <v>443.52</v>
      </c>
      <c r="M134" s="4">
        <f t="shared" si="17"/>
      </c>
      <c r="N134" s="4">
        <f t="shared" si="17"/>
      </c>
      <c r="O134" s="4">
        <f t="shared" si="17"/>
      </c>
      <c r="P134" s="4">
        <f t="shared" si="17"/>
      </c>
      <c r="Q134" s="4">
        <f t="shared" si="17"/>
      </c>
      <c r="R134" s="4"/>
    </row>
    <row r="135" spans="2:20" s="154" customFormat="1" ht="12.75" customHeight="1">
      <c r="B135" s="150"/>
      <c r="C135" s="155"/>
      <c r="D135" s="152" t="s">
        <v>51</v>
      </c>
      <c r="E135" s="152">
        <v>10</v>
      </c>
      <c r="F135" s="174">
        <v>1.26</v>
      </c>
      <c r="G135" s="152">
        <v>4</v>
      </c>
      <c r="H135" s="152">
        <v>2</v>
      </c>
      <c r="I135" s="152">
        <v>42</v>
      </c>
      <c r="J135" s="23">
        <f t="shared" si="18"/>
        <v>336</v>
      </c>
      <c r="K135" s="4">
        <f t="shared" si="17"/>
      </c>
      <c r="L135" s="4">
        <f t="shared" si="17"/>
      </c>
      <c r="M135" s="4">
        <f t="shared" si="17"/>
        <v>423.36</v>
      </c>
      <c r="N135" s="4">
        <f t="shared" si="17"/>
      </c>
      <c r="O135" s="4">
        <f t="shared" si="17"/>
      </c>
      <c r="P135" s="4">
        <f t="shared" si="17"/>
      </c>
      <c r="Q135" s="4">
        <f t="shared" si="17"/>
      </c>
      <c r="R135" s="164"/>
      <c r="T135" s="154">
        <v>453.6</v>
      </c>
    </row>
    <row r="136" spans="2:20" s="154" customFormat="1" ht="12.75">
      <c r="B136" s="150"/>
      <c r="C136" s="155" t="s">
        <v>52</v>
      </c>
      <c r="D136" s="152" t="s">
        <v>48</v>
      </c>
      <c r="E136" s="152">
        <v>20</v>
      </c>
      <c r="F136" s="174">
        <v>11.54</v>
      </c>
      <c r="G136" s="152">
        <v>4</v>
      </c>
      <c r="H136" s="152">
        <v>2</v>
      </c>
      <c r="I136" s="152">
        <v>2</v>
      </c>
      <c r="J136" s="23">
        <f t="shared" si="18"/>
        <v>16</v>
      </c>
      <c r="K136" s="4">
        <f t="shared" si="17"/>
      </c>
      <c r="L136" s="4">
        <f t="shared" si="17"/>
      </c>
      <c r="M136" s="4">
        <f t="shared" si="17"/>
      </c>
      <c r="N136" s="4">
        <f t="shared" si="17"/>
      </c>
      <c r="O136" s="4">
        <f t="shared" si="17"/>
      </c>
      <c r="P136" s="4">
        <f t="shared" si="17"/>
      </c>
      <c r="Q136" s="4">
        <f t="shared" si="17"/>
        <v>184.64</v>
      </c>
      <c r="R136" s="164"/>
      <c r="S136" s="154" t="s">
        <v>52</v>
      </c>
      <c r="T136" s="154" t="s">
        <v>164</v>
      </c>
    </row>
    <row r="137" spans="2:20" s="154" customFormat="1" ht="12.75">
      <c r="B137" s="150"/>
      <c r="C137" s="155"/>
      <c r="D137" s="152" t="s">
        <v>49</v>
      </c>
      <c r="E137" s="152">
        <v>16</v>
      </c>
      <c r="F137" s="174">
        <v>3.195</v>
      </c>
      <c r="G137" s="152">
        <v>4</v>
      </c>
      <c r="H137" s="152">
        <v>2</v>
      </c>
      <c r="I137" s="152">
        <v>1</v>
      </c>
      <c r="J137" s="23">
        <f t="shared" si="18"/>
        <v>8</v>
      </c>
      <c r="K137" s="4">
        <f aca="true" t="shared" si="19" ref="K137:Q151">IF($E137=K$2,ROUND(Total*Length,2),"")</f>
      </c>
      <c r="L137" s="4">
        <f t="shared" si="19"/>
      </c>
      <c r="M137" s="4">
        <f t="shared" si="19"/>
      </c>
      <c r="N137" s="4">
        <f t="shared" si="19"/>
      </c>
      <c r="O137" s="4">
        <f t="shared" si="19"/>
      </c>
      <c r="P137" s="4">
        <f t="shared" si="19"/>
        <v>25.56</v>
      </c>
      <c r="Q137" s="4">
        <f t="shared" si="19"/>
      </c>
      <c r="R137" s="164"/>
      <c r="T137" s="154" t="s">
        <v>164</v>
      </c>
    </row>
    <row r="138" spans="2:20" s="154" customFormat="1" ht="12.75">
      <c r="B138" s="150"/>
      <c r="C138" s="155"/>
      <c r="D138" s="152"/>
      <c r="E138" s="152">
        <v>20</v>
      </c>
      <c r="F138" s="174">
        <v>1.915</v>
      </c>
      <c r="G138" s="152">
        <v>4</v>
      </c>
      <c r="H138" s="152">
        <v>2</v>
      </c>
      <c r="I138" s="152">
        <v>3</v>
      </c>
      <c r="J138" s="23">
        <f t="shared" si="18"/>
        <v>24</v>
      </c>
      <c r="K138" s="4">
        <f t="shared" si="19"/>
      </c>
      <c r="L138" s="4">
        <f t="shared" si="19"/>
      </c>
      <c r="M138" s="4">
        <f t="shared" si="19"/>
      </c>
      <c r="N138" s="4">
        <f t="shared" si="19"/>
      </c>
      <c r="O138" s="4">
        <f t="shared" si="19"/>
      </c>
      <c r="P138" s="4">
        <f t="shared" si="19"/>
      </c>
      <c r="Q138" s="4">
        <f t="shared" si="19"/>
        <v>45.96</v>
      </c>
      <c r="R138" s="164"/>
      <c r="T138" s="154" t="s">
        <v>164</v>
      </c>
    </row>
    <row r="139" spans="2:20" s="154" customFormat="1" ht="12.75">
      <c r="B139" s="150"/>
      <c r="C139" s="155"/>
      <c r="D139" s="152"/>
      <c r="E139" s="152">
        <v>20</v>
      </c>
      <c r="F139" s="174">
        <v>3.005</v>
      </c>
      <c r="G139" s="152">
        <v>4</v>
      </c>
      <c r="H139" s="152">
        <v>2</v>
      </c>
      <c r="I139" s="152">
        <v>3</v>
      </c>
      <c r="J139" s="23">
        <f t="shared" si="18"/>
        <v>24</v>
      </c>
      <c r="K139" s="4">
        <f t="shared" si="19"/>
      </c>
      <c r="L139" s="4">
        <f t="shared" si="19"/>
      </c>
      <c r="M139" s="4">
        <f t="shared" si="19"/>
      </c>
      <c r="N139" s="4">
        <f t="shared" si="19"/>
      </c>
      <c r="O139" s="4">
        <f t="shared" si="19"/>
      </c>
      <c r="P139" s="4">
        <f t="shared" si="19"/>
      </c>
      <c r="Q139" s="4">
        <f t="shared" si="19"/>
        <v>72.12</v>
      </c>
      <c r="R139" s="164"/>
      <c r="T139" s="154" t="s">
        <v>164</v>
      </c>
    </row>
    <row r="140" spans="2:20" s="154" customFormat="1" ht="12.75">
      <c r="B140" s="150"/>
      <c r="C140" s="155"/>
      <c r="D140" s="152" t="s">
        <v>50</v>
      </c>
      <c r="E140" s="152">
        <v>16</v>
      </c>
      <c r="F140" s="174">
        <v>10.88</v>
      </c>
      <c r="G140" s="152">
        <v>4</v>
      </c>
      <c r="H140" s="152">
        <v>2</v>
      </c>
      <c r="I140" s="152">
        <v>2</v>
      </c>
      <c r="J140" s="23">
        <f t="shared" si="18"/>
        <v>16</v>
      </c>
      <c r="K140" s="4">
        <f t="shared" si="19"/>
      </c>
      <c r="L140" s="4">
        <f t="shared" si="19"/>
      </c>
      <c r="M140" s="4">
        <f t="shared" si="19"/>
      </c>
      <c r="N140" s="4">
        <f t="shared" si="19"/>
      </c>
      <c r="O140" s="4">
        <f t="shared" si="19"/>
      </c>
      <c r="P140" s="4">
        <f t="shared" si="19"/>
        <v>174.08</v>
      </c>
      <c r="Q140" s="4">
        <f t="shared" si="19"/>
      </c>
      <c r="R140" s="164"/>
      <c r="T140" s="154" t="s">
        <v>164</v>
      </c>
    </row>
    <row r="141" spans="2:20" s="154" customFormat="1" ht="12.75">
      <c r="B141" s="150"/>
      <c r="C141" s="155"/>
      <c r="D141" s="152"/>
      <c r="E141" s="152">
        <v>16</v>
      </c>
      <c r="F141" s="174">
        <v>4.025</v>
      </c>
      <c r="G141" s="152">
        <v>4</v>
      </c>
      <c r="H141" s="152">
        <v>2</v>
      </c>
      <c r="I141" s="152">
        <v>3</v>
      </c>
      <c r="J141" s="23">
        <f t="shared" si="18"/>
        <v>24</v>
      </c>
      <c r="K141" s="4">
        <f t="shared" si="19"/>
      </c>
      <c r="L141" s="4">
        <f t="shared" si="19"/>
      </c>
      <c r="M141" s="4">
        <f t="shared" si="19"/>
      </c>
      <c r="N141" s="4">
        <f t="shared" si="19"/>
      </c>
      <c r="O141" s="4">
        <f t="shared" si="19"/>
      </c>
      <c r="P141" s="4">
        <f t="shared" si="19"/>
        <v>96.6</v>
      </c>
      <c r="Q141" s="4">
        <f t="shared" si="19"/>
      </c>
      <c r="R141" s="164"/>
      <c r="T141" s="154" t="s">
        <v>164</v>
      </c>
    </row>
    <row r="142" spans="2:20" s="154" customFormat="1" ht="12.75">
      <c r="B142" s="150"/>
      <c r="C142" s="155"/>
      <c r="D142" s="152" t="s">
        <v>51</v>
      </c>
      <c r="E142" s="152">
        <v>8</v>
      </c>
      <c r="F142" s="174">
        <v>1.26</v>
      </c>
      <c r="G142" s="152">
        <v>4</v>
      </c>
      <c r="H142" s="152">
        <v>2</v>
      </c>
      <c r="I142" s="152">
        <f>ROUND((1.43)/0.11+1+(3.77/3)/0.11+1+(3.77/3)/0.2+(5.23/3)/0.2,0)</f>
        <v>41</v>
      </c>
      <c r="J142" s="23">
        <f t="shared" si="18"/>
        <v>328</v>
      </c>
      <c r="K142" s="4">
        <f t="shared" si="19"/>
      </c>
      <c r="L142" s="4">
        <f t="shared" si="19"/>
        <v>413.28</v>
      </c>
      <c r="M142" s="4">
        <f t="shared" si="19"/>
      </c>
      <c r="N142" s="4">
        <f t="shared" si="19"/>
      </c>
      <c r="O142" s="4">
        <f t="shared" si="19"/>
      </c>
      <c r="P142" s="4">
        <f t="shared" si="19"/>
      </c>
      <c r="Q142" s="4">
        <f t="shared" si="19"/>
      </c>
      <c r="R142" s="164"/>
      <c r="T142" s="154" t="s">
        <v>164</v>
      </c>
    </row>
    <row r="143" spans="2:20" s="154" customFormat="1" ht="12.75">
      <c r="B143" s="150"/>
      <c r="C143" s="155"/>
      <c r="D143" s="152" t="s">
        <v>51</v>
      </c>
      <c r="E143" s="152">
        <v>10</v>
      </c>
      <c r="F143" s="174">
        <v>1.26</v>
      </c>
      <c r="G143" s="152">
        <v>4</v>
      </c>
      <c r="H143" s="152">
        <v>2</v>
      </c>
      <c r="I143" s="152">
        <v>34</v>
      </c>
      <c r="J143" s="23">
        <f t="shared" si="18"/>
        <v>272</v>
      </c>
      <c r="K143" s="4">
        <f t="shared" si="19"/>
      </c>
      <c r="L143" s="4">
        <f t="shared" si="19"/>
      </c>
      <c r="M143" s="4">
        <f t="shared" si="19"/>
        <v>342.72</v>
      </c>
      <c r="N143" s="4">
        <f t="shared" si="19"/>
      </c>
      <c r="O143" s="4">
        <f t="shared" si="19"/>
      </c>
      <c r="P143" s="4">
        <f t="shared" si="19"/>
      </c>
      <c r="Q143" s="4">
        <f t="shared" si="19"/>
      </c>
      <c r="R143" s="164"/>
      <c r="T143" s="154">
        <v>383.04</v>
      </c>
    </row>
    <row r="144" spans="2:20" s="154" customFormat="1" ht="12.75">
      <c r="B144" s="150"/>
      <c r="C144" s="155" t="s">
        <v>53</v>
      </c>
      <c r="D144" s="152" t="s">
        <v>48</v>
      </c>
      <c r="E144" s="152">
        <v>16</v>
      </c>
      <c r="F144" s="174">
        <v>10.22</v>
      </c>
      <c r="G144" s="152">
        <v>4</v>
      </c>
      <c r="H144" s="152">
        <v>2</v>
      </c>
      <c r="I144" s="152">
        <v>2</v>
      </c>
      <c r="J144" s="23">
        <f t="shared" si="18"/>
        <v>16</v>
      </c>
      <c r="K144" s="4">
        <f t="shared" si="19"/>
      </c>
      <c r="L144" s="4">
        <f t="shared" si="19"/>
      </c>
      <c r="M144" s="4">
        <f t="shared" si="19"/>
      </c>
      <c r="N144" s="4">
        <f t="shared" si="19"/>
      </c>
      <c r="O144" s="4">
        <f t="shared" si="19"/>
      </c>
      <c r="P144" s="4">
        <f t="shared" si="19"/>
        <v>163.52</v>
      </c>
      <c r="Q144" s="4">
        <f t="shared" si="19"/>
      </c>
      <c r="R144" s="164"/>
      <c r="S144" s="154" t="s">
        <v>53</v>
      </c>
      <c r="T144" s="154" t="s">
        <v>164</v>
      </c>
    </row>
    <row r="145" spans="2:20" s="154" customFormat="1" ht="12.75">
      <c r="B145" s="150"/>
      <c r="C145" s="155"/>
      <c r="D145" s="152" t="s">
        <v>49</v>
      </c>
      <c r="E145" s="152">
        <v>16</v>
      </c>
      <c r="F145" s="174">
        <v>1.55</v>
      </c>
      <c r="G145" s="152">
        <v>4</v>
      </c>
      <c r="H145" s="152">
        <v>2</v>
      </c>
      <c r="I145" s="152">
        <v>2</v>
      </c>
      <c r="J145" s="23">
        <f t="shared" si="18"/>
        <v>16</v>
      </c>
      <c r="K145" s="4">
        <f t="shared" si="19"/>
      </c>
      <c r="L145" s="4">
        <f t="shared" si="19"/>
      </c>
      <c r="M145" s="4">
        <f t="shared" si="19"/>
      </c>
      <c r="N145" s="4">
        <f t="shared" si="19"/>
      </c>
      <c r="O145" s="4">
        <f t="shared" si="19"/>
      </c>
      <c r="P145" s="4">
        <f t="shared" si="19"/>
        <v>24.8</v>
      </c>
      <c r="Q145" s="4">
        <f t="shared" si="19"/>
      </c>
      <c r="R145" s="164"/>
      <c r="T145" s="154" t="s">
        <v>164</v>
      </c>
    </row>
    <row r="146" spans="2:20" s="154" customFormat="1" ht="12.75">
      <c r="B146" s="150"/>
      <c r="C146" s="155"/>
      <c r="D146" s="152"/>
      <c r="E146" s="152">
        <v>16</v>
      </c>
      <c r="F146" s="174">
        <v>3.005</v>
      </c>
      <c r="G146" s="152">
        <v>4</v>
      </c>
      <c r="H146" s="152">
        <v>2</v>
      </c>
      <c r="I146" s="152">
        <v>3</v>
      </c>
      <c r="J146" s="23">
        <f t="shared" si="18"/>
        <v>24</v>
      </c>
      <c r="K146" s="4">
        <f t="shared" si="19"/>
      </c>
      <c r="L146" s="4">
        <f t="shared" si="19"/>
      </c>
      <c r="M146" s="4">
        <f t="shared" si="19"/>
      </c>
      <c r="N146" s="4">
        <f t="shared" si="19"/>
      </c>
      <c r="O146" s="4">
        <f t="shared" si="19"/>
      </c>
      <c r="P146" s="4">
        <f t="shared" si="19"/>
        <v>72.12</v>
      </c>
      <c r="Q146" s="4">
        <f t="shared" si="19"/>
      </c>
      <c r="R146" s="164"/>
      <c r="T146" s="154" t="s">
        <v>164</v>
      </c>
    </row>
    <row r="147" spans="2:20" s="154" customFormat="1" ht="12.75">
      <c r="B147" s="150"/>
      <c r="C147" s="155"/>
      <c r="D147" s="152"/>
      <c r="E147" s="152">
        <v>16</v>
      </c>
      <c r="F147" s="174">
        <v>1.915</v>
      </c>
      <c r="G147" s="152">
        <v>4</v>
      </c>
      <c r="H147" s="152">
        <v>2</v>
      </c>
      <c r="I147" s="152">
        <v>3</v>
      </c>
      <c r="J147" s="23">
        <f t="shared" si="18"/>
        <v>24</v>
      </c>
      <c r="K147" s="4">
        <f t="shared" si="19"/>
      </c>
      <c r="L147" s="4">
        <f t="shared" si="19"/>
      </c>
      <c r="M147" s="4">
        <f t="shared" si="19"/>
      </c>
      <c r="N147" s="4">
        <f t="shared" si="19"/>
      </c>
      <c r="O147" s="4">
        <f t="shared" si="19"/>
      </c>
      <c r="P147" s="4">
        <f t="shared" si="19"/>
        <v>45.96</v>
      </c>
      <c r="Q147" s="4">
        <f t="shared" si="19"/>
      </c>
      <c r="R147" s="164"/>
      <c r="T147" s="154" t="s">
        <v>164</v>
      </c>
    </row>
    <row r="148" spans="2:20" s="154" customFormat="1" ht="12.75">
      <c r="B148" s="150"/>
      <c r="C148" s="155"/>
      <c r="D148" s="152" t="s">
        <v>50</v>
      </c>
      <c r="E148" s="152">
        <v>14</v>
      </c>
      <c r="F148" s="174">
        <v>9.55</v>
      </c>
      <c r="G148" s="152">
        <v>4</v>
      </c>
      <c r="H148" s="152">
        <v>2</v>
      </c>
      <c r="I148" s="152">
        <v>2</v>
      </c>
      <c r="J148" s="23">
        <f t="shared" si="18"/>
        <v>16</v>
      </c>
      <c r="K148" s="4">
        <f t="shared" si="19"/>
      </c>
      <c r="L148" s="4">
        <f t="shared" si="19"/>
      </c>
      <c r="M148" s="4">
        <f t="shared" si="19"/>
      </c>
      <c r="N148" s="4">
        <f t="shared" si="19"/>
      </c>
      <c r="O148" s="4">
        <f t="shared" si="19"/>
        <v>152.8</v>
      </c>
      <c r="P148" s="4">
        <f t="shared" si="19"/>
      </c>
      <c r="Q148" s="4">
        <f t="shared" si="19"/>
      </c>
      <c r="R148" s="164"/>
      <c r="T148" s="154" t="s">
        <v>164</v>
      </c>
    </row>
    <row r="149" spans="2:20" s="154" customFormat="1" ht="12.75">
      <c r="B149" s="150"/>
      <c r="C149" s="155"/>
      <c r="D149" s="152"/>
      <c r="E149" s="152">
        <v>14</v>
      </c>
      <c r="F149" s="174">
        <v>2.9</v>
      </c>
      <c r="G149" s="152">
        <v>4</v>
      </c>
      <c r="H149" s="152">
        <v>2</v>
      </c>
      <c r="I149" s="152">
        <v>1</v>
      </c>
      <c r="J149" s="23">
        <f t="shared" si="18"/>
        <v>8</v>
      </c>
      <c r="K149" s="4">
        <f t="shared" si="19"/>
      </c>
      <c r="L149" s="4">
        <f t="shared" si="19"/>
      </c>
      <c r="M149" s="4">
        <f t="shared" si="19"/>
      </c>
      <c r="N149" s="4">
        <f t="shared" si="19"/>
      </c>
      <c r="O149" s="4">
        <f t="shared" si="19"/>
        <v>23.2</v>
      </c>
      <c r="P149" s="4">
        <f t="shared" si="19"/>
      </c>
      <c r="Q149" s="4">
        <f t="shared" si="19"/>
      </c>
      <c r="R149" s="164"/>
      <c r="T149" s="154" t="s">
        <v>164</v>
      </c>
    </row>
    <row r="150" spans="2:20" s="154" customFormat="1" ht="12.75">
      <c r="B150" s="160"/>
      <c r="C150" s="163"/>
      <c r="D150" s="161"/>
      <c r="E150" s="161">
        <v>14</v>
      </c>
      <c r="F150" s="175">
        <v>4.025</v>
      </c>
      <c r="G150" s="161">
        <v>4</v>
      </c>
      <c r="H150" s="161">
        <v>2</v>
      </c>
      <c r="I150" s="161">
        <v>2</v>
      </c>
      <c r="J150" s="162">
        <f t="shared" si="18"/>
        <v>16</v>
      </c>
      <c r="K150" s="156">
        <f t="shared" si="19"/>
      </c>
      <c r="L150" s="156">
        <f t="shared" si="19"/>
      </c>
      <c r="M150" s="156">
        <f t="shared" si="19"/>
      </c>
      <c r="N150" s="156">
        <f t="shared" si="19"/>
      </c>
      <c r="O150" s="156">
        <f t="shared" si="19"/>
        <v>64.4</v>
      </c>
      <c r="P150" s="156">
        <f t="shared" si="19"/>
      </c>
      <c r="Q150" s="156">
        <f t="shared" si="19"/>
      </c>
      <c r="R150" s="191"/>
      <c r="T150" s="154" t="s">
        <v>164</v>
      </c>
    </row>
    <row r="151" spans="2:20" s="154" customFormat="1" ht="12.75">
      <c r="B151" s="194"/>
      <c r="C151" s="195"/>
      <c r="D151" s="196" t="s">
        <v>51</v>
      </c>
      <c r="E151" s="196">
        <v>8</v>
      </c>
      <c r="F151" s="197">
        <v>1.26</v>
      </c>
      <c r="G151" s="196">
        <v>4</v>
      </c>
      <c r="H151" s="196">
        <v>2</v>
      </c>
      <c r="I151" s="196">
        <f>ROUND((2.85/3)/0.14+1+(2.852*2/3)/0.2+(0.92)/0.12+((3.375+1.855)/3)/0.12+((1.855+3.375)/3)/0.2+((1.855+3.375)/3)/0.1+2,0)</f>
        <v>68</v>
      </c>
      <c r="J151" s="198">
        <f t="shared" si="18"/>
        <v>544</v>
      </c>
      <c r="K151" s="199">
        <f t="shared" si="19"/>
      </c>
      <c r="L151" s="199">
        <f t="shared" si="19"/>
        <v>685.44</v>
      </c>
      <c r="M151" s="199">
        <f t="shared" si="19"/>
      </c>
      <c r="N151" s="199">
        <f t="shared" si="19"/>
      </c>
      <c r="O151" s="199">
        <f t="shared" si="19"/>
      </c>
      <c r="P151" s="199">
        <f t="shared" si="19"/>
      </c>
      <c r="Q151" s="199">
        <f t="shared" si="19"/>
      </c>
      <c r="R151" s="193"/>
      <c r="S151" s="154" t="s">
        <v>147</v>
      </c>
      <c r="T151" s="154" t="s">
        <v>164</v>
      </c>
    </row>
    <row r="152" spans="2:27" s="154" customFormat="1" ht="12.75">
      <c r="B152" s="150"/>
      <c r="C152" s="151" t="s">
        <v>147</v>
      </c>
      <c r="D152" s="152"/>
      <c r="E152" s="152"/>
      <c r="F152" s="174"/>
      <c r="G152" s="152"/>
      <c r="H152" s="152"/>
      <c r="I152" s="152"/>
      <c r="J152" s="23"/>
      <c r="K152" s="4"/>
      <c r="L152" s="4"/>
      <c r="M152" s="4"/>
      <c r="N152" s="4"/>
      <c r="O152" s="4"/>
      <c r="P152" s="4"/>
      <c r="Q152" s="4"/>
      <c r="R152" s="4"/>
      <c r="T152" s="154" t="s">
        <v>155</v>
      </c>
      <c r="V152" s="154">
        <v>14</v>
      </c>
      <c r="W152" s="154">
        <v>5.7</v>
      </c>
      <c r="X152" s="154">
        <v>1</v>
      </c>
      <c r="Y152" s="154">
        <v>2</v>
      </c>
      <c r="Z152" s="154">
        <v>2</v>
      </c>
      <c r="AA152" s="154" t="s">
        <v>164</v>
      </c>
    </row>
    <row r="153" spans="2:27" s="154" customFormat="1" ht="12.75">
      <c r="B153" s="150"/>
      <c r="C153" s="155" t="s">
        <v>15</v>
      </c>
      <c r="D153" s="152"/>
      <c r="E153" s="152">
        <v>14</v>
      </c>
      <c r="F153" s="174">
        <v>5.7</v>
      </c>
      <c r="G153" s="152">
        <v>1</v>
      </c>
      <c r="H153" s="152">
        <v>2</v>
      </c>
      <c r="I153" s="152">
        <v>2</v>
      </c>
      <c r="J153" s="23">
        <f aca="true" t="shared" si="20" ref="J153:J187">Flr*Mbr*Rbr</f>
        <v>4</v>
      </c>
      <c r="K153" s="4">
        <f aca="true" t="shared" si="21" ref="K153:Q162">IF($E153=K$2,ROUND(Total*Length,2),"")</f>
      </c>
      <c r="L153" s="4">
        <f t="shared" si="21"/>
      </c>
      <c r="M153" s="4">
        <f t="shared" si="21"/>
      </c>
      <c r="N153" s="4">
        <f t="shared" si="21"/>
      </c>
      <c r="O153" s="4">
        <f t="shared" si="21"/>
        <v>22.8</v>
      </c>
      <c r="P153" s="4">
        <f t="shared" si="21"/>
      </c>
      <c r="Q153" s="4">
        <f t="shared" si="21"/>
      </c>
      <c r="R153" s="4"/>
      <c r="S153" s="154" t="s">
        <v>155</v>
      </c>
      <c r="T153" s="154" t="s">
        <v>48</v>
      </c>
      <c r="U153" s="181">
        <v>14</v>
      </c>
      <c r="V153" s="181">
        <v>5.7</v>
      </c>
      <c r="W153" s="154">
        <v>1</v>
      </c>
      <c r="X153" s="154">
        <v>2</v>
      </c>
      <c r="Y153" s="154">
        <v>2</v>
      </c>
      <c r="Z153" s="154" t="s">
        <v>164</v>
      </c>
      <c r="AA153" s="154" t="s">
        <v>164</v>
      </c>
    </row>
    <row r="154" spans="2:27" s="154" customFormat="1" ht="12.75">
      <c r="B154" s="150"/>
      <c r="C154" s="155"/>
      <c r="D154" s="152"/>
      <c r="E154" s="152">
        <v>12</v>
      </c>
      <c r="F154" s="174">
        <v>5.4</v>
      </c>
      <c r="G154" s="152">
        <v>1</v>
      </c>
      <c r="H154" s="152">
        <v>2</v>
      </c>
      <c r="I154" s="152">
        <v>2</v>
      </c>
      <c r="J154" s="23">
        <f t="shared" si="20"/>
        <v>4</v>
      </c>
      <c r="K154" s="4">
        <f t="shared" si="21"/>
      </c>
      <c r="L154" s="4">
        <f t="shared" si="21"/>
      </c>
      <c r="M154" s="4">
        <f t="shared" si="21"/>
      </c>
      <c r="N154" s="4">
        <f t="shared" si="21"/>
        <v>21.6</v>
      </c>
      <c r="O154" s="4">
        <f t="shared" si="21"/>
      </c>
      <c r="P154" s="4">
        <f t="shared" si="21"/>
      </c>
      <c r="Q154" s="4">
        <f t="shared" si="21"/>
      </c>
      <c r="R154" s="4"/>
      <c r="T154" s="154" t="s">
        <v>50</v>
      </c>
      <c r="U154" s="181">
        <v>12</v>
      </c>
      <c r="V154" s="181">
        <v>5.4</v>
      </c>
      <c r="W154" s="154">
        <v>1</v>
      </c>
      <c r="X154" s="154">
        <v>2</v>
      </c>
      <c r="Y154" s="154">
        <v>2</v>
      </c>
      <c r="Z154" s="154" t="s">
        <v>164</v>
      </c>
      <c r="AA154" s="182">
        <v>52.2</v>
      </c>
    </row>
    <row r="155" spans="2:27" s="154" customFormat="1" ht="12.75">
      <c r="B155" s="150"/>
      <c r="C155" s="155"/>
      <c r="D155" s="152"/>
      <c r="E155" s="152">
        <v>8</v>
      </c>
      <c r="F155" s="174">
        <f>0.25*2+0.15*2+0.1</f>
        <v>0.9</v>
      </c>
      <c r="G155" s="152">
        <v>1</v>
      </c>
      <c r="H155" s="152">
        <v>2</v>
      </c>
      <c r="I155" s="152">
        <f>ROUND((5.25/0.18),0)</f>
        <v>29</v>
      </c>
      <c r="J155" s="23">
        <f t="shared" si="20"/>
        <v>58</v>
      </c>
      <c r="K155" s="4">
        <f t="shared" si="21"/>
      </c>
      <c r="L155" s="4">
        <f t="shared" si="21"/>
        <v>52.2</v>
      </c>
      <c r="M155" s="4">
        <f t="shared" si="21"/>
      </c>
      <c r="N155" s="4">
        <f t="shared" si="21"/>
      </c>
      <c r="O155" s="4">
        <f t="shared" si="21"/>
      </c>
      <c r="P155" s="4">
        <f t="shared" si="21"/>
      </c>
      <c r="Q155" s="4">
        <f t="shared" si="21"/>
      </c>
      <c r="R155" s="4"/>
      <c r="T155" s="154" t="s">
        <v>51</v>
      </c>
      <c r="U155" s="181">
        <v>8</v>
      </c>
      <c r="V155" s="181">
        <v>0.9</v>
      </c>
      <c r="W155" s="154">
        <v>1</v>
      </c>
      <c r="X155" s="154">
        <v>2</v>
      </c>
      <c r="Y155" s="154">
        <v>30</v>
      </c>
      <c r="Z155" s="182">
        <v>54</v>
      </c>
      <c r="AA155" s="154" t="s">
        <v>164</v>
      </c>
    </row>
    <row r="156" spans="2:27" s="154" customFormat="1" ht="12.75">
      <c r="B156" s="150"/>
      <c r="C156" s="155" t="s">
        <v>149</v>
      </c>
      <c r="D156" s="152"/>
      <c r="E156" s="152">
        <v>14</v>
      </c>
      <c r="F156" s="174">
        <v>5.73</v>
      </c>
      <c r="G156" s="152">
        <v>1</v>
      </c>
      <c r="H156" s="152">
        <v>2</v>
      </c>
      <c r="I156" s="152">
        <v>2</v>
      </c>
      <c r="J156" s="23">
        <f t="shared" si="20"/>
        <v>4</v>
      </c>
      <c r="K156" s="4">
        <f t="shared" si="21"/>
      </c>
      <c r="L156" s="4">
        <f t="shared" si="21"/>
      </c>
      <c r="M156" s="4">
        <f t="shared" si="21"/>
      </c>
      <c r="N156" s="4">
        <f t="shared" si="21"/>
      </c>
      <c r="O156" s="4">
        <f t="shared" si="21"/>
        <v>22.92</v>
      </c>
      <c r="P156" s="4">
        <f t="shared" si="21"/>
      </c>
      <c r="Q156" s="4">
        <f t="shared" si="21"/>
      </c>
      <c r="R156" s="4"/>
      <c r="S156" s="154" t="s">
        <v>149</v>
      </c>
      <c r="T156" s="154" t="s">
        <v>48</v>
      </c>
      <c r="U156" s="181">
        <v>14</v>
      </c>
      <c r="V156" s="181">
        <v>5.73</v>
      </c>
      <c r="W156" s="154">
        <v>1</v>
      </c>
      <c r="X156" s="154">
        <v>2</v>
      </c>
      <c r="Y156" s="154">
        <v>2</v>
      </c>
      <c r="Z156" s="154" t="s">
        <v>164</v>
      </c>
      <c r="AA156" s="154" t="s">
        <v>164</v>
      </c>
    </row>
    <row r="157" spans="2:27" s="154" customFormat="1" ht="12.75">
      <c r="B157" s="150"/>
      <c r="C157" s="155"/>
      <c r="D157" s="152"/>
      <c r="E157" s="152">
        <v>12</v>
      </c>
      <c r="F157" s="174">
        <v>5.33</v>
      </c>
      <c r="G157" s="152">
        <v>1</v>
      </c>
      <c r="H157" s="152">
        <v>2</v>
      </c>
      <c r="I157" s="152">
        <v>2</v>
      </c>
      <c r="J157" s="23">
        <f t="shared" si="20"/>
        <v>4</v>
      </c>
      <c r="K157" s="4">
        <f t="shared" si="21"/>
      </c>
      <c r="L157" s="4">
        <f t="shared" si="21"/>
      </c>
      <c r="M157" s="4">
        <f t="shared" si="21"/>
      </c>
      <c r="N157" s="4">
        <f t="shared" si="21"/>
        <v>21.32</v>
      </c>
      <c r="O157" s="4">
        <f t="shared" si="21"/>
      </c>
      <c r="P157" s="4">
        <f t="shared" si="21"/>
      </c>
      <c r="Q157" s="4">
        <f t="shared" si="21"/>
      </c>
      <c r="R157" s="4"/>
      <c r="T157" s="154" t="s">
        <v>50</v>
      </c>
      <c r="U157" s="181">
        <v>12</v>
      </c>
      <c r="V157" s="181">
        <v>5.33</v>
      </c>
      <c r="W157" s="154">
        <v>1</v>
      </c>
      <c r="X157" s="154">
        <v>2</v>
      </c>
      <c r="Y157" s="154">
        <v>2</v>
      </c>
      <c r="Z157" s="154" t="s">
        <v>164</v>
      </c>
      <c r="AA157" s="154">
        <v>50.4</v>
      </c>
    </row>
    <row r="158" spans="2:27" s="154" customFormat="1" ht="12.75">
      <c r="B158" s="150"/>
      <c r="C158" s="155"/>
      <c r="D158" s="152"/>
      <c r="E158" s="152">
        <v>8</v>
      </c>
      <c r="F158" s="174">
        <f>0.25*2+0.15*2+0.1</f>
        <v>0.9</v>
      </c>
      <c r="G158" s="152">
        <v>1</v>
      </c>
      <c r="H158" s="152">
        <v>2</v>
      </c>
      <c r="I158" s="152">
        <f>ROUND(((5.03-0.25)/0.18+1),0)</f>
        <v>28</v>
      </c>
      <c r="J158" s="23">
        <f t="shared" si="20"/>
        <v>56</v>
      </c>
      <c r="K158" s="4">
        <f t="shared" si="21"/>
      </c>
      <c r="L158" s="4">
        <f t="shared" si="21"/>
        <v>50.4</v>
      </c>
      <c r="M158" s="4">
        <f t="shared" si="21"/>
      </c>
      <c r="N158" s="4">
        <f t="shared" si="21"/>
      </c>
      <c r="O158" s="4">
        <f t="shared" si="21"/>
      </c>
      <c r="P158" s="4">
        <f t="shared" si="21"/>
      </c>
      <c r="Q158" s="4">
        <f t="shared" si="21"/>
      </c>
      <c r="R158" s="4"/>
      <c r="T158" s="154" t="s">
        <v>51</v>
      </c>
      <c r="U158" s="181">
        <v>8</v>
      </c>
      <c r="V158" s="181">
        <v>0.9</v>
      </c>
      <c r="W158" s="154">
        <v>1</v>
      </c>
      <c r="X158" s="154">
        <v>2</v>
      </c>
      <c r="Y158" s="154">
        <v>28</v>
      </c>
      <c r="Z158" s="154">
        <v>50.4</v>
      </c>
      <c r="AA158" s="154" t="s">
        <v>164</v>
      </c>
    </row>
    <row r="159" spans="2:27" s="154" customFormat="1" ht="12.75">
      <c r="B159" s="150"/>
      <c r="C159" s="155" t="s">
        <v>150</v>
      </c>
      <c r="D159" s="152"/>
      <c r="E159" s="152">
        <v>14</v>
      </c>
      <c r="F159" s="174">
        <v>6.56</v>
      </c>
      <c r="G159" s="152">
        <v>1</v>
      </c>
      <c r="H159" s="152">
        <v>1</v>
      </c>
      <c r="I159" s="152">
        <v>4</v>
      </c>
      <c r="J159" s="23">
        <f t="shared" si="20"/>
        <v>4</v>
      </c>
      <c r="K159" s="4">
        <f t="shared" si="21"/>
      </c>
      <c r="L159" s="4">
        <f t="shared" si="21"/>
      </c>
      <c r="M159" s="4">
        <f t="shared" si="21"/>
      </c>
      <c r="N159" s="4">
        <f t="shared" si="21"/>
      </c>
      <c r="O159" s="4">
        <f t="shared" si="21"/>
        <v>26.24</v>
      </c>
      <c r="P159" s="4">
        <f t="shared" si="21"/>
      </c>
      <c r="Q159" s="4">
        <f t="shared" si="21"/>
      </c>
      <c r="R159" s="4"/>
      <c r="S159" s="154" t="s">
        <v>150</v>
      </c>
      <c r="T159" s="154" t="s">
        <v>48</v>
      </c>
      <c r="U159" s="181">
        <v>14</v>
      </c>
      <c r="V159" s="181">
        <v>6.56</v>
      </c>
      <c r="W159" s="154">
        <v>1</v>
      </c>
      <c r="X159" s="154">
        <v>1</v>
      </c>
      <c r="Y159" s="154">
        <v>4</v>
      </c>
      <c r="Z159" s="154" t="s">
        <v>164</v>
      </c>
      <c r="AA159" s="154" t="s">
        <v>164</v>
      </c>
    </row>
    <row r="160" spans="2:27" s="154" customFormat="1" ht="12.75">
      <c r="B160" s="150"/>
      <c r="C160" s="155"/>
      <c r="D160" s="152"/>
      <c r="E160" s="152">
        <v>12</v>
      </c>
      <c r="F160" s="174">
        <v>8.43</v>
      </c>
      <c r="G160" s="152">
        <v>1</v>
      </c>
      <c r="H160" s="152">
        <v>1</v>
      </c>
      <c r="I160" s="152">
        <v>2</v>
      </c>
      <c r="J160" s="23">
        <f t="shared" si="20"/>
        <v>2</v>
      </c>
      <c r="K160" s="4">
        <f t="shared" si="21"/>
      </c>
      <c r="L160" s="4">
        <f t="shared" si="21"/>
      </c>
      <c r="M160" s="4">
        <f t="shared" si="21"/>
      </c>
      <c r="N160" s="4">
        <f t="shared" si="21"/>
        <v>16.86</v>
      </c>
      <c r="O160" s="4">
        <f t="shared" si="21"/>
      </c>
      <c r="P160" s="4">
        <f t="shared" si="21"/>
      </c>
      <c r="Q160" s="4">
        <f t="shared" si="21"/>
      </c>
      <c r="R160" s="4"/>
      <c r="T160" s="181" t="s">
        <v>50</v>
      </c>
      <c r="U160" s="181">
        <v>12</v>
      </c>
      <c r="V160" s="181">
        <v>8.43</v>
      </c>
      <c r="W160" s="154">
        <v>1</v>
      </c>
      <c r="X160" s="154">
        <v>1</v>
      </c>
      <c r="Y160" s="154">
        <v>2</v>
      </c>
      <c r="Z160" s="154" t="s">
        <v>164</v>
      </c>
      <c r="AA160" s="154" t="s">
        <v>164</v>
      </c>
    </row>
    <row r="161" spans="2:27" s="154" customFormat="1" ht="12.75">
      <c r="B161" s="150"/>
      <c r="C161" s="155"/>
      <c r="D161" s="152"/>
      <c r="E161" s="152">
        <v>12</v>
      </c>
      <c r="F161" s="174">
        <v>4.39</v>
      </c>
      <c r="G161" s="152">
        <v>1</v>
      </c>
      <c r="H161" s="152">
        <v>1</v>
      </c>
      <c r="I161" s="152">
        <v>2</v>
      </c>
      <c r="J161" s="23">
        <f t="shared" si="20"/>
        <v>2</v>
      </c>
      <c r="K161" s="4">
        <f t="shared" si="21"/>
      </c>
      <c r="L161" s="4">
        <f t="shared" si="21"/>
      </c>
      <c r="M161" s="4">
        <f t="shared" si="21"/>
      </c>
      <c r="N161" s="4">
        <f t="shared" si="21"/>
        <v>8.78</v>
      </c>
      <c r="O161" s="4">
        <f t="shared" si="21"/>
      </c>
      <c r="P161" s="4">
        <f t="shared" si="21"/>
      </c>
      <c r="Q161" s="4">
        <f t="shared" si="21"/>
      </c>
      <c r="R161" s="4"/>
      <c r="T161" s="181"/>
      <c r="U161" s="181">
        <v>12</v>
      </c>
      <c r="V161" s="181">
        <v>4.39</v>
      </c>
      <c r="W161" s="154">
        <v>1</v>
      </c>
      <c r="X161" s="154">
        <v>1</v>
      </c>
      <c r="Y161" s="154">
        <v>2</v>
      </c>
      <c r="Z161" s="154" t="s">
        <v>164</v>
      </c>
      <c r="AA161" s="154">
        <v>59.4</v>
      </c>
    </row>
    <row r="162" spans="2:27" s="154" customFormat="1" ht="12.75">
      <c r="B162" s="150"/>
      <c r="C162" s="155"/>
      <c r="D162" s="152"/>
      <c r="E162" s="152">
        <v>8</v>
      </c>
      <c r="F162" s="174">
        <f>0.25*2+0.15*2+0.1</f>
        <v>0.9</v>
      </c>
      <c r="G162" s="152">
        <v>1</v>
      </c>
      <c r="H162" s="152">
        <v>1</v>
      </c>
      <c r="I162" s="152">
        <f>ROUND(((3.79*3)/0.18)+3,0)</f>
        <v>66</v>
      </c>
      <c r="J162" s="23">
        <f t="shared" si="20"/>
        <v>66</v>
      </c>
      <c r="K162" s="4">
        <f t="shared" si="21"/>
      </c>
      <c r="L162" s="4">
        <f t="shared" si="21"/>
        <v>59.4</v>
      </c>
      <c r="M162" s="4">
        <f t="shared" si="21"/>
      </c>
      <c r="N162" s="4">
        <f t="shared" si="21"/>
      </c>
      <c r="O162" s="4">
        <f t="shared" si="21"/>
      </c>
      <c r="P162" s="4">
        <f t="shared" si="21"/>
      </c>
      <c r="Q162" s="4">
        <f t="shared" si="21"/>
      </c>
      <c r="R162" s="4"/>
      <c r="T162" s="181" t="s">
        <v>51</v>
      </c>
      <c r="U162" s="181">
        <v>8</v>
      </c>
      <c r="V162" s="181">
        <v>0.9</v>
      </c>
      <c r="W162" s="154">
        <v>1</v>
      </c>
      <c r="X162" s="154">
        <v>1</v>
      </c>
      <c r="Y162" s="154">
        <v>66</v>
      </c>
      <c r="Z162" s="154">
        <v>59.4</v>
      </c>
      <c r="AA162" s="154" t="s">
        <v>164</v>
      </c>
    </row>
    <row r="163" spans="2:27" s="154" customFormat="1" ht="12.75">
      <c r="B163" s="150"/>
      <c r="C163" s="155" t="s">
        <v>151</v>
      </c>
      <c r="D163" s="152"/>
      <c r="E163" s="152">
        <v>14</v>
      </c>
      <c r="F163" s="174">
        <v>4.7</v>
      </c>
      <c r="G163" s="152">
        <v>1</v>
      </c>
      <c r="H163" s="152">
        <v>1</v>
      </c>
      <c r="I163" s="152">
        <v>2</v>
      </c>
      <c r="J163" s="23">
        <f t="shared" si="20"/>
        <v>2</v>
      </c>
      <c r="K163" s="4">
        <f aca="true" t="shared" si="22" ref="K163:Q172">IF($E163=K$2,ROUND(Total*Length,2),"")</f>
      </c>
      <c r="L163" s="4">
        <f t="shared" si="22"/>
      </c>
      <c r="M163" s="4">
        <f t="shared" si="22"/>
      </c>
      <c r="N163" s="4">
        <f t="shared" si="22"/>
      </c>
      <c r="O163" s="4">
        <f t="shared" si="22"/>
        <v>9.4</v>
      </c>
      <c r="P163" s="4">
        <f t="shared" si="22"/>
      </c>
      <c r="Q163" s="4">
        <f t="shared" si="22"/>
      </c>
      <c r="R163" s="4"/>
      <c r="S163" s="154" t="s">
        <v>151</v>
      </c>
      <c r="T163" s="181" t="s">
        <v>48</v>
      </c>
      <c r="U163" s="181">
        <v>14</v>
      </c>
      <c r="V163" s="181">
        <v>4.7</v>
      </c>
      <c r="W163" s="154">
        <v>1</v>
      </c>
      <c r="X163" s="154">
        <v>1</v>
      </c>
      <c r="Y163" s="154">
        <v>2</v>
      </c>
      <c r="Z163" s="154" t="s">
        <v>164</v>
      </c>
      <c r="AA163" s="154" t="s">
        <v>164</v>
      </c>
    </row>
    <row r="164" spans="2:27" s="154" customFormat="1" ht="12.75">
      <c r="B164" s="150"/>
      <c r="C164" s="155"/>
      <c r="D164" s="152"/>
      <c r="E164" s="152">
        <v>12</v>
      </c>
      <c r="F164" s="174">
        <v>4.4</v>
      </c>
      <c r="G164" s="152">
        <v>1</v>
      </c>
      <c r="H164" s="152">
        <v>1</v>
      </c>
      <c r="I164" s="152">
        <v>2</v>
      </c>
      <c r="J164" s="23">
        <f t="shared" si="20"/>
        <v>2</v>
      </c>
      <c r="K164" s="4">
        <f t="shared" si="22"/>
      </c>
      <c r="L164" s="4">
        <f t="shared" si="22"/>
      </c>
      <c r="M164" s="4">
        <f t="shared" si="22"/>
      </c>
      <c r="N164" s="4">
        <f t="shared" si="22"/>
        <v>8.8</v>
      </c>
      <c r="O164" s="4">
        <f t="shared" si="22"/>
      </c>
      <c r="P164" s="4">
        <f t="shared" si="22"/>
      </c>
      <c r="Q164" s="4">
        <f t="shared" si="22"/>
      </c>
      <c r="R164" s="4"/>
      <c r="T164" s="181" t="s">
        <v>50</v>
      </c>
      <c r="U164" s="181">
        <v>12</v>
      </c>
      <c r="V164" s="181">
        <v>4.4</v>
      </c>
      <c r="W164" s="154">
        <v>1</v>
      </c>
      <c r="X164" s="154">
        <v>1</v>
      </c>
      <c r="Y164" s="154">
        <v>2</v>
      </c>
      <c r="Z164" s="154" t="s">
        <v>164</v>
      </c>
      <c r="AA164" s="182">
        <v>20.7</v>
      </c>
    </row>
    <row r="165" spans="2:27" s="154" customFormat="1" ht="12.75">
      <c r="B165" s="150"/>
      <c r="C165" s="155"/>
      <c r="D165" s="152"/>
      <c r="E165" s="152">
        <v>8</v>
      </c>
      <c r="F165" s="174">
        <f>0.25*2+0.15*2+0.1</f>
        <v>0.9</v>
      </c>
      <c r="G165" s="152">
        <v>1</v>
      </c>
      <c r="H165" s="152">
        <v>1</v>
      </c>
      <c r="I165" s="152">
        <f>ROUNDUP(((4.04-0.2)/0.18+1),0)</f>
        <v>23</v>
      </c>
      <c r="J165" s="23">
        <f t="shared" si="20"/>
        <v>23</v>
      </c>
      <c r="K165" s="4">
        <f t="shared" si="22"/>
      </c>
      <c r="L165" s="4">
        <f t="shared" si="22"/>
        <v>20.7</v>
      </c>
      <c r="M165" s="4">
        <f t="shared" si="22"/>
      </c>
      <c r="N165" s="4">
        <f t="shared" si="22"/>
      </c>
      <c r="O165" s="4">
        <f t="shared" si="22"/>
      </c>
      <c r="P165" s="4">
        <f t="shared" si="22"/>
      </c>
      <c r="Q165" s="4">
        <f t="shared" si="22"/>
      </c>
      <c r="R165" s="4"/>
      <c r="T165" s="181" t="s">
        <v>51</v>
      </c>
      <c r="U165" s="181">
        <v>8</v>
      </c>
      <c r="V165" s="181">
        <v>0.9</v>
      </c>
      <c r="W165" s="154">
        <v>1</v>
      </c>
      <c r="X165" s="154">
        <v>1</v>
      </c>
      <c r="Y165" s="154">
        <v>22</v>
      </c>
      <c r="Z165" s="182">
        <v>19.8</v>
      </c>
      <c r="AA165" s="154" t="s">
        <v>164</v>
      </c>
    </row>
    <row r="166" spans="2:27" s="154" customFormat="1" ht="12.75">
      <c r="B166" s="150"/>
      <c r="C166" s="155" t="s">
        <v>148</v>
      </c>
      <c r="D166" s="152"/>
      <c r="E166" s="152">
        <v>14</v>
      </c>
      <c r="F166" s="174">
        <v>5.7</v>
      </c>
      <c r="G166" s="152">
        <v>1</v>
      </c>
      <c r="H166" s="152">
        <v>2</v>
      </c>
      <c r="I166" s="152">
        <v>2</v>
      </c>
      <c r="J166" s="23">
        <f t="shared" si="20"/>
        <v>4</v>
      </c>
      <c r="K166" s="4">
        <f t="shared" si="22"/>
      </c>
      <c r="L166" s="4">
        <f t="shared" si="22"/>
      </c>
      <c r="M166" s="4">
        <f t="shared" si="22"/>
      </c>
      <c r="N166" s="4">
        <f t="shared" si="22"/>
      </c>
      <c r="O166" s="4">
        <f t="shared" si="22"/>
        <v>22.8</v>
      </c>
      <c r="P166" s="4">
        <f t="shared" si="22"/>
      </c>
      <c r="Q166" s="4">
        <f t="shared" si="22"/>
      </c>
      <c r="R166" s="4"/>
      <c r="S166" s="154" t="s">
        <v>148</v>
      </c>
      <c r="T166" s="181" t="s">
        <v>48</v>
      </c>
      <c r="U166" s="154">
        <v>14</v>
      </c>
      <c r="V166" s="154">
        <v>5.7</v>
      </c>
      <c r="W166" s="154">
        <v>1</v>
      </c>
      <c r="X166" s="154">
        <v>2</v>
      </c>
      <c r="Y166" s="154">
        <v>2</v>
      </c>
      <c r="Z166" s="154" t="s">
        <v>164</v>
      </c>
      <c r="AA166" s="154" t="s">
        <v>164</v>
      </c>
    </row>
    <row r="167" spans="2:27" s="154" customFormat="1" ht="12.75">
      <c r="B167" s="150"/>
      <c r="C167" s="155"/>
      <c r="D167" s="152"/>
      <c r="E167" s="152">
        <v>12</v>
      </c>
      <c r="F167" s="174">
        <v>5.4</v>
      </c>
      <c r="G167" s="152">
        <v>1</v>
      </c>
      <c r="H167" s="152">
        <v>2</v>
      </c>
      <c r="I167" s="152">
        <v>2</v>
      </c>
      <c r="J167" s="23">
        <f t="shared" si="20"/>
        <v>4</v>
      </c>
      <c r="K167" s="4">
        <f t="shared" si="22"/>
      </c>
      <c r="L167" s="4">
        <f t="shared" si="22"/>
      </c>
      <c r="M167" s="4">
        <f t="shared" si="22"/>
      </c>
      <c r="N167" s="4">
        <f t="shared" si="22"/>
        <v>21.6</v>
      </c>
      <c r="O167" s="4">
        <f t="shared" si="22"/>
      </c>
      <c r="P167" s="4">
        <f t="shared" si="22"/>
      </c>
      <c r="Q167" s="4">
        <f t="shared" si="22"/>
      </c>
      <c r="R167" s="4"/>
      <c r="T167" s="181" t="s">
        <v>50</v>
      </c>
      <c r="U167" s="154">
        <v>12</v>
      </c>
      <c r="V167" s="154">
        <v>5.4</v>
      </c>
      <c r="W167" s="154">
        <v>1</v>
      </c>
      <c r="X167" s="154">
        <v>2</v>
      </c>
      <c r="Y167" s="154">
        <v>2</v>
      </c>
      <c r="Z167" s="154" t="s">
        <v>164</v>
      </c>
      <c r="AA167" s="154">
        <v>50.4</v>
      </c>
    </row>
    <row r="168" spans="2:27" s="154" customFormat="1" ht="12.75">
      <c r="B168" s="150"/>
      <c r="C168" s="155"/>
      <c r="D168" s="152"/>
      <c r="E168" s="152">
        <v>8</v>
      </c>
      <c r="F168" s="174">
        <f>0.25*2+0.15*2+0.1</f>
        <v>0.9</v>
      </c>
      <c r="G168" s="152">
        <v>1</v>
      </c>
      <c r="H168" s="152">
        <v>2</v>
      </c>
      <c r="I168" s="152">
        <f>ROUND((4.8/0.18+1),0)</f>
        <v>28</v>
      </c>
      <c r="J168" s="23">
        <f t="shared" si="20"/>
        <v>56</v>
      </c>
      <c r="K168" s="4">
        <f t="shared" si="22"/>
      </c>
      <c r="L168" s="4">
        <f t="shared" si="22"/>
        <v>50.4</v>
      </c>
      <c r="M168" s="4">
        <f t="shared" si="22"/>
      </c>
      <c r="N168" s="4">
        <f t="shared" si="22"/>
      </c>
      <c r="O168" s="4">
        <f t="shared" si="22"/>
      </c>
      <c r="P168" s="4">
        <f t="shared" si="22"/>
      </c>
      <c r="Q168" s="4">
        <f t="shared" si="22"/>
      </c>
      <c r="R168" s="4"/>
      <c r="S168" s="182"/>
      <c r="T168" s="181" t="s">
        <v>51</v>
      </c>
      <c r="U168" s="154">
        <v>8</v>
      </c>
      <c r="V168" s="154">
        <v>0.9</v>
      </c>
      <c r="W168" s="154">
        <v>1</v>
      </c>
      <c r="X168" s="154">
        <v>2</v>
      </c>
      <c r="Y168" s="154">
        <v>28</v>
      </c>
      <c r="Z168" s="154">
        <v>50.4</v>
      </c>
      <c r="AA168" s="154" t="s">
        <v>164</v>
      </c>
    </row>
    <row r="169" spans="2:27" s="154" customFormat="1" ht="12.75">
      <c r="B169" s="150"/>
      <c r="C169" s="155" t="s">
        <v>7</v>
      </c>
      <c r="D169" s="152"/>
      <c r="E169" s="152">
        <v>14</v>
      </c>
      <c r="F169" s="174">
        <v>8.05</v>
      </c>
      <c r="G169" s="152">
        <v>1</v>
      </c>
      <c r="H169" s="152">
        <v>1</v>
      </c>
      <c r="I169" s="152">
        <v>4</v>
      </c>
      <c r="J169" s="23">
        <f t="shared" si="20"/>
        <v>4</v>
      </c>
      <c r="K169" s="4">
        <f t="shared" si="22"/>
      </c>
      <c r="L169" s="4">
        <f t="shared" si="22"/>
      </c>
      <c r="M169" s="4">
        <f t="shared" si="22"/>
      </c>
      <c r="N169" s="4">
        <f t="shared" si="22"/>
      </c>
      <c r="O169" s="4">
        <f t="shared" si="22"/>
        <v>32.2</v>
      </c>
      <c r="P169" s="4">
        <f t="shared" si="22"/>
      </c>
      <c r="Q169" s="4">
        <f t="shared" si="22"/>
      </c>
      <c r="R169" s="4"/>
      <c r="S169" s="154" t="s">
        <v>7</v>
      </c>
      <c r="T169" s="181" t="s">
        <v>48</v>
      </c>
      <c r="U169" s="181">
        <v>14</v>
      </c>
      <c r="V169" s="181">
        <v>8.05</v>
      </c>
      <c r="W169" s="154">
        <v>1</v>
      </c>
      <c r="X169" s="154">
        <v>1</v>
      </c>
      <c r="Y169" s="154">
        <v>4</v>
      </c>
      <c r="Z169" s="154" t="s">
        <v>164</v>
      </c>
      <c r="AA169" s="154" t="s">
        <v>164</v>
      </c>
    </row>
    <row r="170" spans="2:27" s="154" customFormat="1" ht="12.75">
      <c r="B170" s="150"/>
      <c r="C170" s="155"/>
      <c r="D170" s="152"/>
      <c r="E170" s="152">
        <v>14</v>
      </c>
      <c r="F170" s="174">
        <v>8.88</v>
      </c>
      <c r="G170" s="152">
        <v>1</v>
      </c>
      <c r="H170" s="152">
        <v>1</v>
      </c>
      <c r="I170" s="152">
        <v>4</v>
      </c>
      <c r="J170" s="23">
        <f t="shared" si="20"/>
        <v>4</v>
      </c>
      <c r="K170" s="4">
        <f t="shared" si="22"/>
      </c>
      <c r="L170" s="4">
        <f t="shared" si="22"/>
      </c>
      <c r="M170" s="4">
        <f t="shared" si="22"/>
      </c>
      <c r="N170" s="4">
        <f t="shared" si="22"/>
      </c>
      <c r="O170" s="4">
        <f t="shared" si="22"/>
        <v>35.52</v>
      </c>
      <c r="P170" s="4">
        <f t="shared" si="22"/>
      </c>
      <c r="Q170" s="4">
        <f t="shared" si="22"/>
      </c>
      <c r="R170" s="4"/>
      <c r="T170" s="181"/>
      <c r="U170" s="181">
        <v>14</v>
      </c>
      <c r="V170" s="181">
        <v>8.88</v>
      </c>
      <c r="W170" s="154">
        <v>1</v>
      </c>
      <c r="X170" s="154">
        <v>1</v>
      </c>
      <c r="Y170" s="154">
        <v>4</v>
      </c>
      <c r="Z170" s="154" t="s">
        <v>164</v>
      </c>
      <c r="AA170" s="154" t="s">
        <v>164</v>
      </c>
    </row>
    <row r="171" spans="2:27" s="154" customFormat="1" ht="12.75">
      <c r="B171" s="150"/>
      <c r="C171" s="155"/>
      <c r="D171" s="152"/>
      <c r="E171" s="152">
        <v>12</v>
      </c>
      <c r="F171" s="174">
        <v>10.43</v>
      </c>
      <c r="G171" s="152">
        <v>1</v>
      </c>
      <c r="H171" s="152">
        <v>1</v>
      </c>
      <c r="I171" s="152">
        <v>4</v>
      </c>
      <c r="J171" s="23">
        <f t="shared" si="20"/>
        <v>4</v>
      </c>
      <c r="K171" s="4">
        <f t="shared" si="22"/>
      </c>
      <c r="L171" s="4">
        <f t="shared" si="22"/>
      </c>
      <c r="M171" s="4">
        <f t="shared" si="22"/>
      </c>
      <c r="N171" s="4">
        <f t="shared" si="22"/>
        <v>41.72</v>
      </c>
      <c r="O171" s="4">
        <f t="shared" si="22"/>
      </c>
      <c r="P171" s="4">
        <f t="shared" si="22"/>
      </c>
      <c r="Q171" s="4">
        <f t="shared" si="22"/>
      </c>
      <c r="R171" s="4"/>
      <c r="T171" s="181" t="s">
        <v>50</v>
      </c>
      <c r="U171" s="181">
        <v>12</v>
      </c>
      <c r="V171" s="181">
        <v>10.43</v>
      </c>
      <c r="W171" s="154">
        <v>1</v>
      </c>
      <c r="X171" s="154">
        <v>1</v>
      </c>
      <c r="Y171" s="154">
        <v>4</v>
      </c>
      <c r="Z171" s="154" t="s">
        <v>164</v>
      </c>
      <c r="AA171" s="154" t="s">
        <v>164</v>
      </c>
    </row>
    <row r="172" spans="2:27" s="154" customFormat="1" ht="12.75">
      <c r="B172" s="150"/>
      <c r="C172" s="155"/>
      <c r="D172" s="152"/>
      <c r="E172" s="203">
        <v>14</v>
      </c>
      <c r="F172" s="174">
        <v>8.38</v>
      </c>
      <c r="G172" s="152">
        <v>1</v>
      </c>
      <c r="H172" s="152">
        <v>1</v>
      </c>
      <c r="I172" s="152">
        <v>2</v>
      </c>
      <c r="J172" s="23">
        <f t="shared" si="20"/>
        <v>2</v>
      </c>
      <c r="K172" s="4">
        <f t="shared" si="22"/>
      </c>
      <c r="L172" s="4">
        <f t="shared" si="22"/>
      </c>
      <c r="M172" s="4">
        <f t="shared" si="22"/>
      </c>
      <c r="N172" s="4">
        <f t="shared" si="22"/>
      </c>
      <c r="O172" s="4">
        <f t="shared" si="22"/>
        <v>16.76</v>
      </c>
      <c r="P172" s="4">
        <f t="shared" si="22"/>
      </c>
      <c r="Q172" s="4">
        <f t="shared" si="22"/>
      </c>
      <c r="R172" s="4"/>
      <c r="T172" s="181"/>
      <c r="U172" s="181">
        <v>14</v>
      </c>
      <c r="V172" s="181">
        <v>8.38</v>
      </c>
      <c r="W172" s="154">
        <v>1</v>
      </c>
      <c r="X172" s="154">
        <v>1</v>
      </c>
      <c r="Y172" s="154">
        <v>2</v>
      </c>
      <c r="Z172" s="154" t="s">
        <v>164</v>
      </c>
      <c r="AA172" s="154" t="s">
        <v>164</v>
      </c>
    </row>
    <row r="173" spans="2:27" s="154" customFormat="1" ht="12.75">
      <c r="B173" s="150"/>
      <c r="C173" s="155"/>
      <c r="D173" s="152"/>
      <c r="E173" s="152">
        <v>12</v>
      </c>
      <c r="F173" s="174">
        <v>4.34</v>
      </c>
      <c r="G173" s="152">
        <v>1</v>
      </c>
      <c r="H173" s="152">
        <v>1</v>
      </c>
      <c r="I173" s="152">
        <v>2</v>
      </c>
      <c r="J173" s="23">
        <f t="shared" si="20"/>
        <v>2</v>
      </c>
      <c r="K173" s="4">
        <f aca="true" t="shared" si="23" ref="K173:Q187">IF($E173=K$2,ROUND(Total*Length,2),"")</f>
      </c>
      <c r="L173" s="4">
        <f t="shared" si="23"/>
      </c>
      <c r="M173" s="4">
        <f t="shared" si="23"/>
      </c>
      <c r="N173" s="4">
        <f t="shared" si="23"/>
        <v>8.68</v>
      </c>
      <c r="O173" s="4">
        <f t="shared" si="23"/>
      </c>
      <c r="P173" s="4">
        <f t="shared" si="23"/>
      </c>
      <c r="Q173" s="4">
        <f t="shared" si="23"/>
      </c>
      <c r="R173" s="4"/>
      <c r="U173" s="181">
        <v>12</v>
      </c>
      <c r="V173" s="181">
        <v>4.34</v>
      </c>
      <c r="W173" s="154">
        <v>1</v>
      </c>
      <c r="X173" s="154">
        <v>1</v>
      </c>
      <c r="Y173" s="154">
        <v>2</v>
      </c>
      <c r="Z173" s="154" t="s">
        <v>164</v>
      </c>
      <c r="AA173" s="154">
        <v>159.3</v>
      </c>
    </row>
    <row r="174" spans="2:27" s="154" customFormat="1" ht="12.75">
      <c r="B174" s="150"/>
      <c r="C174" s="155"/>
      <c r="D174" s="152"/>
      <c r="E174" s="152">
        <v>8</v>
      </c>
      <c r="F174" s="174">
        <f>0.25*2+0.15*2+0.1</f>
        <v>0.9</v>
      </c>
      <c r="G174" s="152">
        <v>1</v>
      </c>
      <c r="H174" s="152">
        <v>1</v>
      </c>
      <c r="I174" s="152">
        <f>ROUND(((32.52-0.25*8)/0.18)+7,0)</f>
        <v>177</v>
      </c>
      <c r="J174" s="23">
        <f t="shared" si="20"/>
        <v>177</v>
      </c>
      <c r="K174" s="4">
        <f t="shared" si="23"/>
      </c>
      <c r="L174" s="4">
        <f t="shared" si="23"/>
        <v>159.3</v>
      </c>
      <c r="M174" s="4">
        <f t="shared" si="23"/>
      </c>
      <c r="N174" s="4">
        <f t="shared" si="23"/>
      </c>
      <c r="O174" s="4">
        <f t="shared" si="23"/>
      </c>
      <c r="P174" s="4">
        <f t="shared" si="23"/>
      </c>
      <c r="Q174" s="4">
        <f t="shared" si="23"/>
      </c>
      <c r="R174" s="4"/>
      <c r="T174" s="154" t="s">
        <v>51</v>
      </c>
      <c r="U174" s="181">
        <v>8</v>
      </c>
      <c r="V174" s="181">
        <v>0.9</v>
      </c>
      <c r="W174" s="154">
        <v>1</v>
      </c>
      <c r="X174" s="154">
        <v>1</v>
      </c>
      <c r="Y174" s="154">
        <v>177</v>
      </c>
      <c r="Z174" s="154">
        <v>159.3</v>
      </c>
      <c r="AA174" s="154" t="s">
        <v>164</v>
      </c>
    </row>
    <row r="175" spans="2:27" s="154" customFormat="1" ht="12.75">
      <c r="B175" s="150"/>
      <c r="C175" s="155" t="s">
        <v>152</v>
      </c>
      <c r="D175" s="152"/>
      <c r="E175" s="152">
        <v>14</v>
      </c>
      <c r="F175" s="174">
        <v>9.85</v>
      </c>
      <c r="G175" s="152">
        <v>1</v>
      </c>
      <c r="H175" s="152">
        <v>4</v>
      </c>
      <c r="I175" s="152">
        <v>2</v>
      </c>
      <c r="J175" s="23">
        <f t="shared" si="20"/>
        <v>8</v>
      </c>
      <c r="K175" s="4">
        <f t="shared" si="23"/>
      </c>
      <c r="L175" s="4">
        <f t="shared" si="23"/>
      </c>
      <c r="M175" s="4">
        <f t="shared" si="23"/>
      </c>
      <c r="N175" s="4">
        <f t="shared" si="23"/>
      </c>
      <c r="O175" s="4">
        <f t="shared" si="23"/>
        <v>78.8</v>
      </c>
      <c r="P175" s="4">
        <f t="shared" si="23"/>
      </c>
      <c r="Q175" s="4">
        <f t="shared" si="23"/>
      </c>
      <c r="R175" s="4"/>
      <c r="S175" s="154" t="s">
        <v>152</v>
      </c>
      <c r="T175" s="154" t="s">
        <v>48</v>
      </c>
      <c r="U175" s="181">
        <v>14</v>
      </c>
      <c r="V175" s="181">
        <v>9.85</v>
      </c>
      <c r="W175" s="154">
        <v>1</v>
      </c>
      <c r="X175" s="154">
        <v>4</v>
      </c>
      <c r="Y175" s="154">
        <v>2</v>
      </c>
      <c r="Z175" s="154" t="s">
        <v>164</v>
      </c>
      <c r="AA175" s="154" t="s">
        <v>164</v>
      </c>
    </row>
    <row r="176" spans="2:27" s="154" customFormat="1" ht="12.75">
      <c r="B176" s="150"/>
      <c r="C176" s="155"/>
      <c r="D176" s="152"/>
      <c r="E176" s="152">
        <v>12</v>
      </c>
      <c r="F176" s="174">
        <v>9.55</v>
      </c>
      <c r="G176" s="152">
        <v>1</v>
      </c>
      <c r="H176" s="152">
        <v>4</v>
      </c>
      <c r="I176" s="152">
        <v>2</v>
      </c>
      <c r="J176" s="23">
        <f t="shared" si="20"/>
        <v>8</v>
      </c>
      <c r="K176" s="4">
        <f t="shared" si="23"/>
      </c>
      <c r="L176" s="4">
        <f t="shared" si="23"/>
      </c>
      <c r="M176" s="4">
        <f t="shared" si="23"/>
      </c>
      <c r="N176" s="4">
        <f t="shared" si="23"/>
        <v>76.4</v>
      </c>
      <c r="O176" s="4">
        <f t="shared" si="23"/>
      </c>
      <c r="P176" s="4">
        <f t="shared" si="23"/>
      </c>
      <c r="Q176" s="4">
        <f t="shared" si="23"/>
      </c>
      <c r="R176" s="4"/>
      <c r="T176" s="181" t="s">
        <v>50</v>
      </c>
      <c r="U176" s="181">
        <v>12</v>
      </c>
      <c r="V176" s="181">
        <v>9.55</v>
      </c>
      <c r="W176" s="154">
        <v>1</v>
      </c>
      <c r="X176" s="154">
        <v>4</v>
      </c>
      <c r="Y176" s="154">
        <v>2</v>
      </c>
      <c r="Z176" s="154" t="s">
        <v>164</v>
      </c>
      <c r="AA176" s="154">
        <v>172.8</v>
      </c>
    </row>
    <row r="177" spans="2:27" s="154" customFormat="1" ht="12.75">
      <c r="B177" s="150"/>
      <c r="C177" s="155"/>
      <c r="D177" s="152"/>
      <c r="E177" s="152">
        <v>8</v>
      </c>
      <c r="F177" s="174">
        <f>0.25*2+0.15*2+0.1</f>
        <v>0.9</v>
      </c>
      <c r="G177" s="152">
        <v>1</v>
      </c>
      <c r="H177" s="152">
        <v>4</v>
      </c>
      <c r="I177" s="152">
        <f>ROUND(((9.4-0.4*3)/0.18+2),0)</f>
        <v>48</v>
      </c>
      <c r="J177" s="23">
        <f t="shared" si="20"/>
        <v>192</v>
      </c>
      <c r="K177" s="4">
        <f t="shared" si="23"/>
      </c>
      <c r="L177" s="4">
        <f t="shared" si="23"/>
        <v>172.8</v>
      </c>
      <c r="M177" s="4">
        <f t="shared" si="23"/>
      </c>
      <c r="N177" s="4">
        <f t="shared" si="23"/>
      </c>
      <c r="O177" s="4">
        <f t="shared" si="23"/>
      </c>
      <c r="P177" s="4">
        <f t="shared" si="23"/>
      </c>
      <c r="Q177" s="4">
        <f t="shared" si="23"/>
      </c>
      <c r="R177" s="4"/>
      <c r="T177" s="181" t="s">
        <v>51</v>
      </c>
      <c r="U177" s="154">
        <v>8</v>
      </c>
      <c r="V177" s="154">
        <v>0.9</v>
      </c>
      <c r="W177" s="154">
        <v>1</v>
      </c>
      <c r="X177" s="154">
        <v>4</v>
      </c>
      <c r="Y177" s="154">
        <v>48</v>
      </c>
      <c r="Z177" s="154">
        <v>172.8</v>
      </c>
      <c r="AA177" s="154" t="s">
        <v>164</v>
      </c>
    </row>
    <row r="178" spans="2:27" s="154" customFormat="1" ht="12.75">
      <c r="B178" s="150"/>
      <c r="C178" s="155" t="s">
        <v>153</v>
      </c>
      <c r="D178" s="152"/>
      <c r="E178" s="152">
        <v>14</v>
      </c>
      <c r="F178" s="174">
        <v>11.4</v>
      </c>
      <c r="G178" s="152">
        <v>1</v>
      </c>
      <c r="H178" s="152">
        <v>4</v>
      </c>
      <c r="I178" s="152">
        <v>2</v>
      </c>
      <c r="J178" s="23">
        <f t="shared" si="20"/>
        <v>8</v>
      </c>
      <c r="K178" s="4">
        <f t="shared" si="23"/>
      </c>
      <c r="L178" s="4">
        <f t="shared" si="23"/>
      </c>
      <c r="M178" s="4">
        <f t="shared" si="23"/>
      </c>
      <c r="N178" s="4">
        <f t="shared" si="23"/>
      </c>
      <c r="O178" s="4">
        <f t="shared" si="23"/>
        <v>91.2</v>
      </c>
      <c r="P178" s="4">
        <f t="shared" si="23"/>
      </c>
      <c r="Q178" s="4">
        <f t="shared" si="23"/>
      </c>
      <c r="R178" s="4"/>
      <c r="S178" s="154" t="s">
        <v>153</v>
      </c>
      <c r="T178" s="181" t="s">
        <v>48</v>
      </c>
      <c r="U178" s="181">
        <v>14</v>
      </c>
      <c r="V178" s="181">
        <v>11.4</v>
      </c>
      <c r="W178" s="154">
        <v>1</v>
      </c>
      <c r="X178" s="154">
        <v>4</v>
      </c>
      <c r="Y178" s="154">
        <v>2</v>
      </c>
      <c r="Z178" s="154" t="s">
        <v>164</v>
      </c>
      <c r="AA178" s="154" t="s">
        <v>164</v>
      </c>
    </row>
    <row r="179" spans="2:27" s="154" customFormat="1" ht="12.75">
      <c r="B179" s="150"/>
      <c r="C179" s="155"/>
      <c r="D179" s="152"/>
      <c r="E179" s="152">
        <v>14</v>
      </c>
      <c r="F179" s="174">
        <v>3.1</v>
      </c>
      <c r="G179" s="152">
        <v>1</v>
      </c>
      <c r="H179" s="152">
        <v>4</v>
      </c>
      <c r="I179" s="152">
        <v>2</v>
      </c>
      <c r="J179" s="23">
        <f t="shared" si="20"/>
        <v>8</v>
      </c>
      <c r="K179" s="4">
        <f t="shared" si="23"/>
      </c>
      <c r="L179" s="4">
        <f t="shared" si="23"/>
      </c>
      <c r="M179" s="4">
        <f t="shared" si="23"/>
      </c>
      <c r="N179" s="4">
        <f t="shared" si="23"/>
      </c>
      <c r="O179" s="4">
        <f t="shared" si="23"/>
        <v>24.8</v>
      </c>
      <c r="P179" s="4">
        <f t="shared" si="23"/>
      </c>
      <c r="Q179" s="4">
        <f t="shared" si="23"/>
      </c>
      <c r="R179" s="4"/>
      <c r="T179" s="154" t="s">
        <v>50</v>
      </c>
      <c r="U179" s="181">
        <v>14</v>
      </c>
      <c r="V179" s="181">
        <v>3.1</v>
      </c>
      <c r="W179" s="154">
        <v>1</v>
      </c>
      <c r="X179" s="154">
        <v>4</v>
      </c>
      <c r="Y179" s="154">
        <v>2</v>
      </c>
      <c r="Z179" s="154" t="s">
        <v>164</v>
      </c>
      <c r="AA179" s="154" t="s">
        <v>164</v>
      </c>
    </row>
    <row r="180" spans="2:27" s="154" customFormat="1" ht="12.75">
      <c r="B180" s="150"/>
      <c r="C180" s="155"/>
      <c r="D180" s="152"/>
      <c r="E180" s="152">
        <v>12</v>
      </c>
      <c r="F180" s="174">
        <v>11.1</v>
      </c>
      <c r="G180" s="152">
        <v>1</v>
      </c>
      <c r="H180" s="152">
        <v>4</v>
      </c>
      <c r="I180" s="152">
        <v>2</v>
      </c>
      <c r="J180" s="23">
        <f t="shared" si="20"/>
        <v>8</v>
      </c>
      <c r="K180" s="4">
        <f t="shared" si="23"/>
      </c>
      <c r="L180" s="4">
        <f t="shared" si="23"/>
      </c>
      <c r="M180" s="4">
        <f t="shared" si="23"/>
      </c>
      <c r="N180" s="4">
        <f t="shared" si="23"/>
        <v>88.8</v>
      </c>
      <c r="O180" s="4">
        <f t="shared" si="23"/>
      </c>
      <c r="P180" s="4">
        <f t="shared" si="23"/>
      </c>
      <c r="Q180" s="4">
        <f t="shared" si="23"/>
      </c>
      <c r="R180" s="4"/>
      <c r="U180" s="154">
        <v>12</v>
      </c>
      <c r="V180" s="154">
        <v>11.1</v>
      </c>
      <c r="W180" s="154">
        <v>1</v>
      </c>
      <c r="X180" s="154">
        <v>4</v>
      </c>
      <c r="Y180" s="154">
        <v>2</v>
      </c>
      <c r="Z180" s="154" t="s">
        <v>164</v>
      </c>
      <c r="AA180" s="154">
        <v>201.6</v>
      </c>
    </row>
    <row r="181" spans="2:27" s="154" customFormat="1" ht="12.75">
      <c r="B181" s="150"/>
      <c r="C181" s="155"/>
      <c r="D181" s="152"/>
      <c r="E181" s="152">
        <v>8</v>
      </c>
      <c r="F181" s="174">
        <f>0.25*2+0.15*2+0.1</f>
        <v>0.9</v>
      </c>
      <c r="G181" s="152">
        <v>1</v>
      </c>
      <c r="H181" s="152">
        <v>4</v>
      </c>
      <c r="I181" s="152">
        <f>ROUND(((9.4-0.4*3)/0.18+(1.13)/0.15+3),0)</f>
        <v>56</v>
      </c>
      <c r="J181" s="23">
        <f t="shared" si="20"/>
        <v>224</v>
      </c>
      <c r="K181" s="4">
        <f t="shared" si="23"/>
      </c>
      <c r="L181" s="4">
        <f t="shared" si="23"/>
        <v>201.6</v>
      </c>
      <c r="M181" s="4">
        <f t="shared" si="23"/>
      </c>
      <c r="N181" s="4">
        <f t="shared" si="23"/>
      </c>
      <c r="O181" s="4">
        <f t="shared" si="23"/>
      </c>
      <c r="P181" s="4">
        <f t="shared" si="23"/>
      </c>
      <c r="Q181" s="4">
        <f t="shared" si="23"/>
      </c>
      <c r="R181" s="4"/>
      <c r="T181" s="154" t="s">
        <v>51</v>
      </c>
      <c r="U181" s="181">
        <v>8</v>
      </c>
      <c r="V181" s="181">
        <v>0.9</v>
      </c>
      <c r="W181" s="154">
        <v>1</v>
      </c>
      <c r="X181" s="154">
        <v>4</v>
      </c>
      <c r="Y181" s="154">
        <v>56</v>
      </c>
      <c r="Z181" s="154">
        <v>201.6</v>
      </c>
      <c r="AA181" s="154" t="s">
        <v>164</v>
      </c>
    </row>
    <row r="182" spans="2:27" s="154" customFormat="1" ht="12.75">
      <c r="B182" s="150"/>
      <c r="C182" s="155" t="s">
        <v>154</v>
      </c>
      <c r="D182" s="152"/>
      <c r="E182" s="152">
        <v>14</v>
      </c>
      <c r="F182" s="174">
        <v>5.85</v>
      </c>
      <c r="G182" s="152">
        <v>1</v>
      </c>
      <c r="H182" s="152">
        <v>2</v>
      </c>
      <c r="I182" s="152">
        <v>2</v>
      </c>
      <c r="J182" s="23">
        <f t="shared" si="20"/>
        <v>4</v>
      </c>
      <c r="K182" s="4">
        <f t="shared" si="23"/>
      </c>
      <c r="L182" s="4">
        <f t="shared" si="23"/>
      </c>
      <c r="M182" s="4">
        <f t="shared" si="23"/>
      </c>
      <c r="N182" s="4">
        <f t="shared" si="23"/>
      </c>
      <c r="O182" s="4">
        <f t="shared" si="23"/>
        <v>23.4</v>
      </c>
      <c r="P182" s="4">
        <f t="shared" si="23"/>
      </c>
      <c r="Q182" s="4">
        <f t="shared" si="23"/>
      </c>
      <c r="R182" s="4"/>
      <c r="S182" s="154" t="s">
        <v>162</v>
      </c>
      <c r="T182" s="154" t="s">
        <v>48</v>
      </c>
      <c r="U182" s="181">
        <v>14</v>
      </c>
      <c r="V182" s="181">
        <v>5.85</v>
      </c>
      <c r="W182" s="154">
        <v>1</v>
      </c>
      <c r="X182" s="154">
        <v>2</v>
      </c>
      <c r="Y182" s="154">
        <v>2</v>
      </c>
      <c r="Z182" s="154" t="s">
        <v>164</v>
      </c>
      <c r="AA182" s="154" t="s">
        <v>164</v>
      </c>
    </row>
    <row r="183" spans="2:27" s="154" customFormat="1" ht="12.75">
      <c r="B183" s="150"/>
      <c r="C183" s="155"/>
      <c r="D183" s="152"/>
      <c r="E183" s="152">
        <v>12</v>
      </c>
      <c r="F183" s="174">
        <v>5.55</v>
      </c>
      <c r="G183" s="152">
        <v>1</v>
      </c>
      <c r="H183" s="152">
        <v>2</v>
      </c>
      <c r="I183" s="152">
        <v>2</v>
      </c>
      <c r="J183" s="23">
        <f t="shared" si="20"/>
        <v>4</v>
      </c>
      <c r="K183" s="4">
        <f t="shared" si="23"/>
      </c>
      <c r="L183" s="4">
        <f t="shared" si="23"/>
      </c>
      <c r="M183" s="4">
        <f t="shared" si="23"/>
      </c>
      <c r="N183" s="4">
        <f t="shared" si="23"/>
        <v>22.2</v>
      </c>
      <c r="O183" s="4">
        <f t="shared" si="23"/>
      </c>
      <c r="P183" s="4">
        <f t="shared" si="23"/>
      </c>
      <c r="Q183" s="4">
        <f t="shared" si="23"/>
      </c>
      <c r="R183" s="4"/>
      <c r="T183" s="154" t="s">
        <v>50</v>
      </c>
      <c r="U183" s="181">
        <v>12</v>
      </c>
      <c r="V183" s="181">
        <v>5.55</v>
      </c>
      <c r="W183" s="154">
        <v>1</v>
      </c>
      <c r="X183" s="154">
        <v>2</v>
      </c>
      <c r="Y183" s="154">
        <v>2</v>
      </c>
      <c r="Z183" s="154" t="s">
        <v>164</v>
      </c>
      <c r="AA183" s="154">
        <v>52.2</v>
      </c>
    </row>
    <row r="184" spans="2:27" s="154" customFormat="1" ht="12.75">
      <c r="B184" s="150"/>
      <c r="C184" s="163"/>
      <c r="D184" s="161"/>
      <c r="E184" s="161">
        <v>8</v>
      </c>
      <c r="F184" s="175">
        <f>0.25*2+0.15*2+0.1</f>
        <v>0.9</v>
      </c>
      <c r="G184" s="161">
        <v>1</v>
      </c>
      <c r="H184" s="161">
        <v>2</v>
      </c>
      <c r="I184" s="161">
        <f>ROUND(((5)/0.18+1),0)</f>
        <v>29</v>
      </c>
      <c r="J184" s="23">
        <f t="shared" si="20"/>
        <v>58</v>
      </c>
      <c r="K184" s="4">
        <f t="shared" si="23"/>
      </c>
      <c r="L184" s="4">
        <f t="shared" si="23"/>
        <v>52.2</v>
      </c>
      <c r="M184" s="4">
        <f t="shared" si="23"/>
      </c>
      <c r="N184" s="4">
        <f t="shared" si="23"/>
      </c>
      <c r="O184" s="4">
        <f t="shared" si="23"/>
      </c>
      <c r="P184" s="4">
        <f t="shared" si="23"/>
      </c>
      <c r="Q184" s="4">
        <f t="shared" si="23"/>
      </c>
      <c r="R184" s="4"/>
      <c r="T184" s="182" t="s">
        <v>51</v>
      </c>
      <c r="U184" s="154">
        <v>8</v>
      </c>
      <c r="V184" s="154">
        <v>0.9</v>
      </c>
      <c r="W184" s="154">
        <v>1</v>
      </c>
      <c r="X184" s="154">
        <v>2</v>
      </c>
      <c r="Y184" s="154">
        <v>29</v>
      </c>
      <c r="Z184" s="154">
        <v>52.2</v>
      </c>
      <c r="AA184" s="154" t="s">
        <v>164</v>
      </c>
    </row>
    <row r="185" spans="2:27" s="154" customFormat="1" ht="12.75">
      <c r="B185" s="150"/>
      <c r="C185" s="195" t="s">
        <v>156</v>
      </c>
      <c r="D185" s="196" t="s">
        <v>48</v>
      </c>
      <c r="E185" s="196">
        <v>14</v>
      </c>
      <c r="F185" s="197">
        <v>9.739999999999998</v>
      </c>
      <c r="G185" s="196">
        <v>1</v>
      </c>
      <c r="H185" s="196">
        <v>2</v>
      </c>
      <c r="I185" s="196">
        <v>2</v>
      </c>
      <c r="J185" s="23">
        <f t="shared" si="20"/>
        <v>4</v>
      </c>
      <c r="K185" s="4">
        <f t="shared" si="23"/>
      </c>
      <c r="L185" s="4">
        <f t="shared" si="23"/>
      </c>
      <c r="M185" s="4">
        <f t="shared" si="23"/>
      </c>
      <c r="N185" s="4">
        <f t="shared" si="23"/>
      </c>
      <c r="O185" s="4">
        <f t="shared" si="23"/>
        <v>38.96</v>
      </c>
      <c r="P185" s="4">
        <f t="shared" si="23"/>
      </c>
      <c r="Q185" s="4">
        <f t="shared" si="23"/>
      </c>
      <c r="R185" s="4"/>
      <c r="S185" s="154" t="s">
        <v>156</v>
      </c>
      <c r="T185" s="154" t="s">
        <v>48</v>
      </c>
      <c r="U185" s="154">
        <v>14</v>
      </c>
      <c r="V185" s="154">
        <v>9.739999999999998</v>
      </c>
      <c r="W185" s="154">
        <v>1</v>
      </c>
      <c r="X185" s="154">
        <v>2</v>
      </c>
      <c r="Y185" s="154">
        <v>2</v>
      </c>
      <c r="Z185" s="154" t="s">
        <v>164</v>
      </c>
      <c r="AA185" s="154" t="s">
        <v>164</v>
      </c>
    </row>
    <row r="186" spans="2:27" s="154" customFormat="1" ht="12.75">
      <c r="B186" s="150"/>
      <c r="C186" s="155"/>
      <c r="D186" s="152" t="s">
        <v>50</v>
      </c>
      <c r="E186" s="152">
        <v>12</v>
      </c>
      <c r="F186" s="174">
        <v>9.439999999999998</v>
      </c>
      <c r="G186" s="152">
        <v>1</v>
      </c>
      <c r="H186" s="152">
        <v>2</v>
      </c>
      <c r="I186" s="152">
        <v>2</v>
      </c>
      <c r="J186" s="23">
        <f t="shared" si="20"/>
        <v>4</v>
      </c>
      <c r="K186" s="4">
        <f t="shared" si="23"/>
      </c>
      <c r="L186" s="4">
        <f t="shared" si="23"/>
      </c>
      <c r="M186" s="4">
        <f t="shared" si="23"/>
      </c>
      <c r="N186" s="4">
        <f t="shared" si="23"/>
        <v>37.76</v>
      </c>
      <c r="O186" s="4">
        <f t="shared" si="23"/>
      </c>
      <c r="P186" s="4">
        <f t="shared" si="23"/>
      </c>
      <c r="Q186" s="4">
        <f t="shared" si="23"/>
      </c>
      <c r="R186" s="4"/>
      <c r="T186" s="154" t="s">
        <v>50</v>
      </c>
      <c r="U186" s="154">
        <v>12</v>
      </c>
      <c r="V186" s="154">
        <v>9.439999999999998</v>
      </c>
      <c r="W186" s="154">
        <v>1</v>
      </c>
      <c r="X186" s="154">
        <v>2</v>
      </c>
      <c r="Y186" s="154">
        <v>2</v>
      </c>
      <c r="Z186" s="154" t="s">
        <v>164</v>
      </c>
      <c r="AA186" s="182">
        <v>90</v>
      </c>
    </row>
    <row r="187" spans="2:26" s="154" customFormat="1" ht="12.75">
      <c r="B187" s="160"/>
      <c r="C187" s="155"/>
      <c r="D187" s="152" t="s">
        <v>51</v>
      </c>
      <c r="E187" s="152">
        <v>8</v>
      </c>
      <c r="F187" s="174">
        <v>0.9</v>
      </c>
      <c r="G187" s="152">
        <v>1</v>
      </c>
      <c r="H187" s="152">
        <v>2</v>
      </c>
      <c r="I187" s="152">
        <v>50</v>
      </c>
      <c r="J187" s="162">
        <f t="shared" si="20"/>
        <v>100</v>
      </c>
      <c r="K187" s="156">
        <f t="shared" si="23"/>
      </c>
      <c r="L187" s="156">
        <f t="shared" si="23"/>
        <v>90</v>
      </c>
      <c r="M187" s="156">
        <f t="shared" si="23"/>
      </c>
      <c r="N187" s="156">
        <f t="shared" si="23"/>
      </c>
      <c r="O187" s="156">
        <f t="shared" si="23"/>
      </c>
      <c r="P187" s="156">
        <f t="shared" si="23"/>
      </c>
      <c r="Q187" s="156">
        <f t="shared" si="23"/>
      </c>
      <c r="R187" s="156"/>
      <c r="T187" s="154" t="s">
        <v>51</v>
      </c>
      <c r="U187" s="154">
        <v>8</v>
      </c>
      <c r="V187" s="154">
        <v>0.9</v>
      </c>
      <c r="W187" s="154">
        <v>1</v>
      </c>
      <c r="X187" s="154">
        <v>2</v>
      </c>
      <c r="Y187" s="154">
        <v>53</v>
      </c>
      <c r="Z187" s="182">
        <v>95.4</v>
      </c>
    </row>
    <row r="188" spans="2:20" s="154" customFormat="1" ht="12.75">
      <c r="B188" s="194"/>
      <c r="C188" s="195"/>
      <c r="D188" s="196"/>
      <c r="E188" s="196"/>
      <c r="F188" s="197"/>
      <c r="G188" s="196"/>
      <c r="H188" s="196"/>
      <c r="I188" s="196"/>
      <c r="J188" s="198"/>
      <c r="K188" s="199"/>
      <c r="L188" s="199"/>
      <c r="M188" s="199"/>
      <c r="N188" s="199"/>
      <c r="O188" s="199"/>
      <c r="P188" s="199"/>
      <c r="Q188" s="199"/>
      <c r="R188" s="199"/>
      <c r="T188" s="182" t="s">
        <v>164</v>
      </c>
    </row>
    <row r="189" spans="2:20" s="154" customFormat="1" ht="12.75">
      <c r="B189" s="150"/>
      <c r="C189" s="155" t="s">
        <v>54</v>
      </c>
      <c r="D189" s="152"/>
      <c r="E189" s="152">
        <v>12</v>
      </c>
      <c r="F189" s="174">
        <v>2</v>
      </c>
      <c r="G189" s="152">
        <v>4</v>
      </c>
      <c r="H189" s="152">
        <v>1</v>
      </c>
      <c r="I189" s="152">
        <v>32</v>
      </c>
      <c r="J189" s="23">
        <f aca="true" t="shared" si="24" ref="J189:J235">Flr*Mbr*Rbr</f>
        <v>128</v>
      </c>
      <c r="K189" s="4">
        <f aca="true" t="shared" si="25" ref="K189:Q198">IF($E189=K$2,ROUND(Total*Length,2),"")</f>
      </c>
      <c r="L189" s="4">
        <f t="shared" si="25"/>
      </c>
      <c r="M189" s="4">
        <f t="shared" si="25"/>
      </c>
      <c r="N189" s="4">
        <f t="shared" si="25"/>
        <v>256</v>
      </c>
      <c r="O189" s="4">
        <f t="shared" si="25"/>
      </c>
      <c r="P189" s="4">
        <f t="shared" si="25"/>
      </c>
      <c r="Q189" s="4">
        <f t="shared" si="25"/>
      </c>
      <c r="R189" s="4"/>
      <c r="S189" s="154" t="s">
        <v>54</v>
      </c>
      <c r="T189" s="181">
        <v>32</v>
      </c>
    </row>
    <row r="190" spans="2:20" s="154" customFormat="1" ht="12.75">
      <c r="B190" s="150"/>
      <c r="C190" s="155"/>
      <c r="D190" s="152"/>
      <c r="E190" s="152">
        <v>14</v>
      </c>
      <c r="F190" s="174">
        <v>3.38</v>
      </c>
      <c r="G190" s="152">
        <v>4</v>
      </c>
      <c r="H190" s="152">
        <v>1</v>
      </c>
      <c r="I190" s="152">
        <v>84</v>
      </c>
      <c r="J190" s="23">
        <f t="shared" si="24"/>
        <v>336</v>
      </c>
      <c r="K190" s="4">
        <f t="shared" si="25"/>
      </c>
      <c r="L190" s="4">
        <f t="shared" si="25"/>
      </c>
      <c r="M190" s="4">
        <f t="shared" si="25"/>
      </c>
      <c r="N190" s="4">
        <f t="shared" si="25"/>
      </c>
      <c r="O190" s="4">
        <f t="shared" si="25"/>
        <v>1135.68</v>
      </c>
      <c r="P190" s="4">
        <f t="shared" si="25"/>
      </c>
      <c r="Q190" s="4">
        <f t="shared" si="25"/>
      </c>
      <c r="R190" s="4"/>
      <c r="T190" s="154">
        <v>172.8</v>
      </c>
    </row>
    <row r="191" spans="2:20" s="154" customFormat="1" ht="12.75">
      <c r="B191" s="150"/>
      <c r="C191" s="155"/>
      <c r="D191" s="152"/>
      <c r="E191" s="152">
        <v>14</v>
      </c>
      <c r="F191" s="174">
        <v>3.04</v>
      </c>
      <c r="G191" s="152">
        <v>4</v>
      </c>
      <c r="H191" s="152">
        <v>1</v>
      </c>
      <c r="I191" s="152">
        <v>60</v>
      </c>
      <c r="J191" s="23">
        <f t="shared" si="24"/>
        <v>240</v>
      </c>
      <c r="K191" s="4">
        <f t="shared" si="25"/>
      </c>
      <c r="L191" s="4">
        <f t="shared" si="25"/>
      </c>
      <c r="M191" s="4">
        <f t="shared" si="25"/>
      </c>
      <c r="N191" s="4">
        <f t="shared" si="25"/>
      </c>
      <c r="O191" s="4">
        <f t="shared" si="25"/>
        <v>729.6</v>
      </c>
      <c r="P191" s="4">
        <f t="shared" si="25"/>
      </c>
      <c r="Q191" s="4">
        <f t="shared" si="25"/>
      </c>
      <c r="R191" s="4"/>
      <c r="T191" s="154" t="s">
        <v>164</v>
      </c>
    </row>
    <row r="192" spans="2:20" s="154" customFormat="1" ht="12.75">
      <c r="B192" s="150"/>
      <c r="C192" s="155"/>
      <c r="D192" s="152"/>
      <c r="E192" s="152">
        <v>12</v>
      </c>
      <c r="F192" s="174">
        <v>2.7</v>
      </c>
      <c r="G192" s="152">
        <v>4</v>
      </c>
      <c r="H192" s="152">
        <v>1</v>
      </c>
      <c r="I192" s="152">
        <v>24</v>
      </c>
      <c r="J192" s="23">
        <f t="shared" si="24"/>
        <v>96</v>
      </c>
      <c r="K192" s="4">
        <f t="shared" si="25"/>
      </c>
      <c r="L192" s="4">
        <f t="shared" si="25"/>
      </c>
      <c r="M192" s="4">
        <f t="shared" si="25"/>
      </c>
      <c r="N192" s="4">
        <f t="shared" si="25"/>
        <v>259.2</v>
      </c>
      <c r="O192" s="4">
        <f t="shared" si="25"/>
      </c>
      <c r="P192" s="4">
        <f t="shared" si="25"/>
      </c>
      <c r="Q192" s="4">
        <f t="shared" si="25"/>
      </c>
      <c r="R192" s="4"/>
      <c r="T192" s="154" t="s">
        <v>164</v>
      </c>
    </row>
    <row r="193" spans="2:20" s="154" customFormat="1" ht="12.75">
      <c r="B193" s="150"/>
      <c r="C193" s="155"/>
      <c r="D193" s="152"/>
      <c r="E193" s="152">
        <v>10</v>
      </c>
      <c r="F193" s="174">
        <v>2</v>
      </c>
      <c r="G193" s="152">
        <v>4</v>
      </c>
      <c r="H193" s="152">
        <v>1</v>
      </c>
      <c r="I193" s="152">
        <v>4</v>
      </c>
      <c r="J193" s="23">
        <f t="shared" si="24"/>
        <v>16</v>
      </c>
      <c r="K193" s="4">
        <f t="shared" si="25"/>
      </c>
      <c r="L193" s="4">
        <f t="shared" si="25"/>
      </c>
      <c r="M193" s="4">
        <f t="shared" si="25"/>
        <v>32</v>
      </c>
      <c r="N193" s="4">
        <f t="shared" si="25"/>
      </c>
      <c r="O193" s="4">
        <f t="shared" si="25"/>
      </c>
      <c r="P193" s="4">
        <f t="shared" si="25"/>
      </c>
      <c r="Q193" s="4">
        <f t="shared" si="25"/>
      </c>
      <c r="R193" s="4"/>
      <c r="T193" s="154" t="s">
        <v>164</v>
      </c>
    </row>
    <row r="194" spans="2:20" s="154" customFormat="1" ht="12.75">
      <c r="B194" s="150"/>
      <c r="C194" s="155"/>
      <c r="D194" s="152"/>
      <c r="E194" s="152">
        <v>10</v>
      </c>
      <c r="F194" s="174">
        <v>1.8</v>
      </c>
      <c r="G194" s="152">
        <v>4</v>
      </c>
      <c r="H194" s="152">
        <v>1</v>
      </c>
      <c r="I194" s="152">
        <v>24</v>
      </c>
      <c r="J194" s="23">
        <f t="shared" si="24"/>
        <v>96</v>
      </c>
      <c r="K194" s="4">
        <f t="shared" si="25"/>
      </c>
      <c r="L194" s="4">
        <f t="shared" si="25"/>
      </c>
      <c r="M194" s="4">
        <f t="shared" si="25"/>
        <v>172.8</v>
      </c>
      <c r="N194" s="4">
        <f t="shared" si="25"/>
      </c>
      <c r="O194" s="4">
        <f t="shared" si="25"/>
      </c>
      <c r="P194" s="4">
        <f t="shared" si="25"/>
      </c>
      <c r="Q194" s="4">
        <f t="shared" si="25"/>
      </c>
      <c r="R194" s="4"/>
      <c r="T194" s="154" t="s">
        <v>164</v>
      </c>
    </row>
    <row r="195" spans="2:20" s="154" customFormat="1" ht="12.75">
      <c r="B195" s="150"/>
      <c r="C195" s="155" t="s">
        <v>55</v>
      </c>
      <c r="D195" s="152"/>
      <c r="E195" s="152">
        <v>6</v>
      </c>
      <c r="F195" s="174">
        <v>32.52</v>
      </c>
      <c r="G195" s="152">
        <v>4</v>
      </c>
      <c r="H195" s="152">
        <v>1</v>
      </c>
      <c r="I195" s="152">
        <v>5</v>
      </c>
      <c r="J195" s="23">
        <f t="shared" si="24"/>
        <v>20</v>
      </c>
      <c r="K195" s="4">
        <f t="shared" si="25"/>
        <v>650.4</v>
      </c>
      <c r="L195" s="4">
        <f t="shared" si="25"/>
      </c>
      <c r="M195" s="4">
        <f t="shared" si="25"/>
      </c>
      <c r="N195" s="4">
        <f t="shared" si="25"/>
      </c>
      <c r="O195" s="4">
        <f t="shared" si="25"/>
      </c>
      <c r="P195" s="4">
        <f t="shared" si="25"/>
      </c>
      <c r="Q195" s="4">
        <f t="shared" si="25"/>
      </c>
      <c r="R195" s="4"/>
      <c r="S195" s="154" t="s">
        <v>55</v>
      </c>
      <c r="T195" s="154" t="s">
        <v>164</v>
      </c>
    </row>
    <row r="196" spans="2:20" s="154" customFormat="1" ht="12.75">
      <c r="B196" s="150"/>
      <c r="C196" s="155"/>
      <c r="D196" s="152"/>
      <c r="E196" s="152">
        <v>6</v>
      </c>
      <c r="F196" s="174">
        <v>14.34</v>
      </c>
      <c r="G196" s="152">
        <v>4</v>
      </c>
      <c r="H196" s="152">
        <v>1</v>
      </c>
      <c r="I196" s="152">
        <v>20</v>
      </c>
      <c r="J196" s="23">
        <f t="shared" si="24"/>
        <v>80</v>
      </c>
      <c r="K196" s="4">
        <f t="shared" si="25"/>
        <v>1147.2</v>
      </c>
      <c r="L196" s="4">
        <f t="shared" si="25"/>
      </c>
      <c r="M196" s="4">
        <f t="shared" si="25"/>
      </c>
      <c r="N196" s="4">
        <f t="shared" si="25"/>
      </c>
      <c r="O196" s="4">
        <f t="shared" si="25"/>
      </c>
      <c r="P196" s="4">
        <f t="shared" si="25"/>
      </c>
      <c r="Q196" s="4">
        <f t="shared" si="25"/>
      </c>
      <c r="R196" s="4"/>
      <c r="T196" s="154" t="s">
        <v>164</v>
      </c>
    </row>
    <row r="197" spans="2:20" s="154" customFormat="1" ht="12.75">
      <c r="B197" s="150"/>
      <c r="C197" s="155"/>
      <c r="D197" s="152"/>
      <c r="E197" s="152">
        <v>6</v>
      </c>
      <c r="F197" s="174">
        <v>5.22</v>
      </c>
      <c r="G197" s="152">
        <v>4</v>
      </c>
      <c r="H197" s="152">
        <v>1</v>
      </c>
      <c r="I197" s="152">
        <v>4</v>
      </c>
      <c r="J197" s="23">
        <f t="shared" si="24"/>
        <v>16</v>
      </c>
      <c r="K197" s="4">
        <f t="shared" si="25"/>
        <v>83.52</v>
      </c>
      <c r="L197" s="4">
        <f t="shared" si="25"/>
      </c>
      <c r="M197" s="4">
        <f t="shared" si="25"/>
      </c>
      <c r="N197" s="4">
        <f t="shared" si="25"/>
      </c>
      <c r="O197" s="4">
        <f t="shared" si="25"/>
      </c>
      <c r="P197" s="4">
        <f t="shared" si="25"/>
      </c>
      <c r="Q197" s="4">
        <f t="shared" si="25"/>
      </c>
      <c r="R197" s="4"/>
      <c r="T197" s="154" t="s">
        <v>164</v>
      </c>
    </row>
    <row r="198" spans="2:20" s="154" customFormat="1" ht="12.75">
      <c r="B198" s="150"/>
      <c r="C198" s="155"/>
      <c r="D198" s="152"/>
      <c r="E198" s="152">
        <v>6</v>
      </c>
      <c r="F198" s="174">
        <v>9.4</v>
      </c>
      <c r="G198" s="152">
        <v>4</v>
      </c>
      <c r="H198" s="152">
        <v>1</v>
      </c>
      <c r="I198" s="152">
        <v>62</v>
      </c>
      <c r="J198" s="23">
        <f t="shared" si="24"/>
        <v>248</v>
      </c>
      <c r="K198" s="4">
        <f t="shared" si="25"/>
        <v>2331.2</v>
      </c>
      <c r="L198" s="4">
        <f t="shared" si="25"/>
      </c>
      <c r="M198" s="4">
        <f t="shared" si="25"/>
      </c>
      <c r="N198" s="4">
        <f t="shared" si="25"/>
      </c>
      <c r="O198" s="4">
        <f t="shared" si="25"/>
      </c>
      <c r="P198" s="4">
        <f t="shared" si="25"/>
      </c>
      <c r="Q198" s="4">
        <f t="shared" si="25"/>
      </c>
      <c r="R198" s="4"/>
      <c r="T198" s="154" t="s">
        <v>164</v>
      </c>
    </row>
    <row r="199" spans="2:20" s="154" customFormat="1" ht="12.75">
      <c r="B199" s="150"/>
      <c r="C199" s="155"/>
      <c r="D199" s="152"/>
      <c r="E199" s="152">
        <v>6</v>
      </c>
      <c r="F199" s="174">
        <v>10.73</v>
      </c>
      <c r="G199" s="152">
        <v>4</v>
      </c>
      <c r="H199" s="152">
        <v>1</v>
      </c>
      <c r="I199" s="152">
        <v>34</v>
      </c>
      <c r="J199" s="23">
        <f t="shared" si="24"/>
        <v>136</v>
      </c>
      <c r="K199" s="4">
        <f aca="true" t="shared" si="26" ref="K199:Q208">IF($E199=K$2,ROUND(Total*Length,2),"")</f>
        <v>1459.28</v>
      </c>
      <c r="L199" s="4">
        <f t="shared" si="26"/>
      </c>
      <c r="M199" s="4">
        <f t="shared" si="26"/>
      </c>
      <c r="N199" s="4">
        <f t="shared" si="26"/>
      </c>
      <c r="O199" s="4">
        <f t="shared" si="26"/>
      </c>
      <c r="P199" s="4">
        <f t="shared" si="26"/>
      </c>
      <c r="Q199" s="4">
        <f t="shared" si="26"/>
      </c>
      <c r="R199" s="4"/>
      <c r="T199" s="154" t="s">
        <v>164</v>
      </c>
    </row>
    <row r="200" spans="2:20" s="154" customFormat="1" ht="12.75">
      <c r="B200" s="150"/>
      <c r="C200" s="155"/>
      <c r="D200" s="152"/>
      <c r="E200" s="152">
        <v>6</v>
      </c>
      <c r="F200" s="174">
        <v>5.3100000000000005</v>
      </c>
      <c r="G200" s="152">
        <v>4</v>
      </c>
      <c r="H200" s="152">
        <v>1</v>
      </c>
      <c r="I200" s="152">
        <v>14</v>
      </c>
      <c r="J200" s="23">
        <f t="shared" si="24"/>
        <v>56</v>
      </c>
      <c r="K200" s="4">
        <f t="shared" si="26"/>
        <v>297.36</v>
      </c>
      <c r="L200" s="4">
        <f t="shared" si="26"/>
      </c>
      <c r="M200" s="4">
        <f t="shared" si="26"/>
      </c>
      <c r="N200" s="4">
        <f t="shared" si="26"/>
      </c>
      <c r="O200" s="4">
        <f t="shared" si="26"/>
      </c>
      <c r="P200" s="4">
        <f t="shared" si="26"/>
      </c>
      <c r="Q200" s="4">
        <f t="shared" si="26"/>
      </c>
      <c r="R200" s="4"/>
      <c r="T200" s="154" t="s">
        <v>164</v>
      </c>
    </row>
    <row r="201" spans="2:20" s="154" customFormat="1" ht="12.75">
      <c r="B201" s="150"/>
      <c r="C201" s="155"/>
      <c r="D201" s="152"/>
      <c r="E201" s="152">
        <v>8</v>
      </c>
      <c r="F201" s="174">
        <v>3.84</v>
      </c>
      <c r="G201" s="152">
        <v>4</v>
      </c>
      <c r="H201" s="152">
        <v>1</v>
      </c>
      <c r="I201" s="152">
        <v>3</v>
      </c>
      <c r="J201" s="23">
        <f t="shared" si="24"/>
        <v>12</v>
      </c>
      <c r="K201" s="4">
        <f t="shared" si="26"/>
      </c>
      <c r="L201" s="4">
        <f t="shared" si="26"/>
        <v>46.08</v>
      </c>
      <c r="M201" s="4">
        <f t="shared" si="26"/>
      </c>
      <c r="N201" s="4">
        <f t="shared" si="26"/>
      </c>
      <c r="O201" s="4">
        <f t="shared" si="26"/>
      </c>
      <c r="P201" s="4">
        <f t="shared" si="26"/>
      </c>
      <c r="Q201" s="4">
        <f t="shared" si="26"/>
      </c>
      <c r="R201" s="4"/>
      <c r="T201" s="154" t="s">
        <v>164</v>
      </c>
    </row>
    <row r="202" spans="2:20" s="154" customFormat="1" ht="12.75">
      <c r="B202" s="150"/>
      <c r="C202" s="155" t="s">
        <v>57</v>
      </c>
      <c r="D202" s="152"/>
      <c r="E202" s="152"/>
      <c r="F202" s="174"/>
      <c r="G202" s="152"/>
      <c r="H202" s="152"/>
      <c r="I202" s="152"/>
      <c r="J202" s="23">
        <f t="shared" si="24"/>
        <v>0</v>
      </c>
      <c r="K202" s="4">
        <f t="shared" si="26"/>
      </c>
      <c r="L202" s="4">
        <f t="shared" si="26"/>
      </c>
      <c r="M202" s="4">
        <f t="shared" si="26"/>
      </c>
      <c r="N202" s="4">
        <f t="shared" si="26"/>
      </c>
      <c r="O202" s="4">
        <f t="shared" si="26"/>
      </c>
      <c r="P202" s="4">
        <f t="shared" si="26"/>
      </c>
      <c r="Q202" s="4">
        <f t="shared" si="26"/>
      </c>
      <c r="R202" s="4"/>
      <c r="S202" s="154" t="s">
        <v>57</v>
      </c>
      <c r="T202" s="154" t="s">
        <v>164</v>
      </c>
    </row>
    <row r="203" spans="2:20" s="154" customFormat="1" ht="12.75">
      <c r="B203" s="150"/>
      <c r="C203" s="155" t="s">
        <v>40</v>
      </c>
      <c r="D203" s="152">
        <v>1</v>
      </c>
      <c r="E203" s="152">
        <v>12</v>
      </c>
      <c r="F203" s="174">
        <v>1.33</v>
      </c>
      <c r="G203" s="152">
        <v>1</v>
      </c>
      <c r="H203" s="152">
        <v>1</v>
      </c>
      <c r="I203" s="152">
        <v>10</v>
      </c>
      <c r="J203" s="23">
        <f t="shared" si="24"/>
        <v>10</v>
      </c>
      <c r="K203" s="4">
        <f t="shared" si="26"/>
      </c>
      <c r="L203" s="4">
        <f t="shared" si="26"/>
      </c>
      <c r="M203" s="4">
        <f t="shared" si="26"/>
      </c>
      <c r="N203" s="4">
        <f t="shared" si="26"/>
        <v>13.3</v>
      </c>
      <c r="O203" s="4">
        <f t="shared" si="26"/>
      </c>
      <c r="P203" s="4">
        <f t="shared" si="26"/>
      </c>
      <c r="Q203" s="4">
        <f t="shared" si="26"/>
      </c>
      <c r="R203" s="4"/>
      <c r="S203" s="154" t="s">
        <v>40</v>
      </c>
      <c r="T203" s="154" t="s">
        <v>164</v>
      </c>
    </row>
    <row r="204" spans="2:20" s="154" customFormat="1" ht="12.75">
      <c r="B204" s="150"/>
      <c r="C204" s="155"/>
      <c r="D204" s="152">
        <v>2</v>
      </c>
      <c r="E204" s="152">
        <v>12</v>
      </c>
      <c r="F204" s="174">
        <v>1.88</v>
      </c>
      <c r="G204" s="152">
        <v>1</v>
      </c>
      <c r="H204" s="152">
        <v>1</v>
      </c>
      <c r="I204" s="152">
        <v>10</v>
      </c>
      <c r="J204" s="23">
        <f t="shared" si="24"/>
        <v>10</v>
      </c>
      <c r="K204" s="4">
        <f t="shared" si="26"/>
      </c>
      <c r="L204" s="4">
        <f t="shared" si="26"/>
      </c>
      <c r="M204" s="4">
        <f t="shared" si="26"/>
      </c>
      <c r="N204" s="4">
        <f t="shared" si="26"/>
        <v>18.8</v>
      </c>
      <c r="O204" s="4">
        <f t="shared" si="26"/>
      </c>
      <c r="P204" s="4">
        <f t="shared" si="26"/>
      </c>
      <c r="Q204" s="4">
        <f t="shared" si="26"/>
      </c>
      <c r="R204" s="4"/>
      <c r="T204" s="154" t="s">
        <v>164</v>
      </c>
    </row>
    <row r="205" spans="2:20" s="154" customFormat="1" ht="12.75">
      <c r="B205" s="150"/>
      <c r="C205" s="155"/>
      <c r="D205" s="152">
        <v>3</v>
      </c>
      <c r="E205" s="152">
        <v>12</v>
      </c>
      <c r="F205" s="174">
        <v>4.505</v>
      </c>
      <c r="G205" s="152">
        <v>1</v>
      </c>
      <c r="H205" s="152">
        <v>1</v>
      </c>
      <c r="I205" s="152">
        <v>10</v>
      </c>
      <c r="J205" s="23">
        <f t="shared" si="24"/>
        <v>10</v>
      </c>
      <c r="K205" s="4">
        <f t="shared" si="26"/>
      </c>
      <c r="L205" s="4">
        <f t="shared" si="26"/>
      </c>
      <c r="M205" s="4">
        <f t="shared" si="26"/>
      </c>
      <c r="N205" s="4">
        <f t="shared" si="26"/>
        <v>45.05</v>
      </c>
      <c r="O205" s="4">
        <f t="shared" si="26"/>
      </c>
      <c r="P205" s="4">
        <f t="shared" si="26"/>
      </c>
      <c r="Q205" s="4">
        <f t="shared" si="26"/>
      </c>
      <c r="R205" s="4"/>
      <c r="T205" s="154" t="s">
        <v>164</v>
      </c>
    </row>
    <row r="206" spans="2:20" s="154" customFormat="1" ht="12.75">
      <c r="B206" s="150"/>
      <c r="C206" s="155"/>
      <c r="D206" s="152">
        <v>5</v>
      </c>
      <c r="E206" s="152">
        <v>12</v>
      </c>
      <c r="F206" s="174">
        <v>1.5</v>
      </c>
      <c r="G206" s="152">
        <v>1</v>
      </c>
      <c r="H206" s="152">
        <v>1</v>
      </c>
      <c r="I206" s="152">
        <v>10</v>
      </c>
      <c r="J206" s="23">
        <f t="shared" si="24"/>
        <v>10</v>
      </c>
      <c r="K206" s="4">
        <f t="shared" si="26"/>
      </c>
      <c r="L206" s="4">
        <f t="shared" si="26"/>
      </c>
      <c r="M206" s="4">
        <f t="shared" si="26"/>
      </c>
      <c r="N206" s="4">
        <f t="shared" si="26"/>
        <v>15</v>
      </c>
      <c r="O206" s="4">
        <f t="shared" si="26"/>
      </c>
      <c r="P206" s="4">
        <f t="shared" si="26"/>
      </c>
      <c r="Q206" s="4">
        <f t="shared" si="26"/>
      </c>
      <c r="R206" s="4"/>
      <c r="T206" s="154" t="s">
        <v>164</v>
      </c>
    </row>
    <row r="207" spans="2:20" s="154" customFormat="1" ht="12.75">
      <c r="B207" s="150"/>
      <c r="C207" s="155"/>
      <c r="D207" s="152">
        <v>4</v>
      </c>
      <c r="E207" s="152">
        <v>12</v>
      </c>
      <c r="F207" s="174">
        <v>2.13</v>
      </c>
      <c r="G207" s="152">
        <v>1</v>
      </c>
      <c r="H207" s="152">
        <v>1</v>
      </c>
      <c r="I207" s="152">
        <v>10</v>
      </c>
      <c r="J207" s="23">
        <f t="shared" si="24"/>
        <v>10</v>
      </c>
      <c r="K207" s="4">
        <f t="shared" si="26"/>
      </c>
      <c r="L207" s="4">
        <f t="shared" si="26"/>
      </c>
      <c r="M207" s="4">
        <f t="shared" si="26"/>
      </c>
      <c r="N207" s="4">
        <f t="shared" si="26"/>
        <v>21.3</v>
      </c>
      <c r="O207" s="4">
        <f t="shared" si="26"/>
      </c>
      <c r="P207" s="4">
        <f t="shared" si="26"/>
      </c>
      <c r="Q207" s="4">
        <f t="shared" si="26"/>
      </c>
      <c r="R207" s="4"/>
      <c r="T207" s="154" t="s">
        <v>164</v>
      </c>
    </row>
    <row r="208" spans="2:20" s="154" customFormat="1" ht="12.75">
      <c r="B208" s="150"/>
      <c r="C208" s="155"/>
      <c r="D208" s="152">
        <v>6</v>
      </c>
      <c r="E208" s="152">
        <v>8</v>
      </c>
      <c r="F208" s="174">
        <v>0.895</v>
      </c>
      <c r="G208" s="152">
        <v>1</v>
      </c>
      <c r="H208" s="152">
        <v>9</v>
      </c>
      <c r="I208" s="152">
        <v>6</v>
      </c>
      <c r="J208" s="23">
        <f t="shared" si="24"/>
        <v>54</v>
      </c>
      <c r="K208" s="4">
        <f t="shared" si="26"/>
      </c>
      <c r="L208" s="4">
        <f t="shared" si="26"/>
        <v>48.33</v>
      </c>
      <c r="M208" s="4">
        <f t="shared" si="26"/>
      </c>
      <c r="N208" s="4">
        <f t="shared" si="26"/>
      </c>
      <c r="O208" s="4">
        <f t="shared" si="26"/>
      </c>
      <c r="P208" s="4">
        <f t="shared" si="26"/>
      </c>
      <c r="Q208" s="4">
        <f t="shared" si="26"/>
      </c>
      <c r="R208" s="4"/>
      <c r="T208" s="154" t="s">
        <v>164</v>
      </c>
    </row>
    <row r="209" spans="2:20" s="154" customFormat="1" ht="12.75">
      <c r="B209" s="150"/>
      <c r="C209" s="155"/>
      <c r="D209" s="152"/>
      <c r="E209" s="152">
        <v>8</v>
      </c>
      <c r="F209" s="174">
        <v>1.3</v>
      </c>
      <c r="G209" s="152">
        <v>1</v>
      </c>
      <c r="H209" s="152">
        <v>1</v>
      </c>
      <c r="I209" s="152">
        <v>36</v>
      </c>
      <c r="J209" s="23">
        <f t="shared" si="24"/>
        <v>36</v>
      </c>
      <c r="K209" s="4">
        <f aca="true" t="shared" si="27" ref="K209:Q218">IF($E209=K$2,ROUND(Total*Length,2),"")</f>
      </c>
      <c r="L209" s="4">
        <f t="shared" si="27"/>
        <v>46.8</v>
      </c>
      <c r="M209" s="4">
        <f t="shared" si="27"/>
      </c>
      <c r="N209" s="4">
        <f t="shared" si="27"/>
      </c>
      <c r="O209" s="4">
        <f t="shared" si="27"/>
      </c>
      <c r="P209" s="4">
        <f t="shared" si="27"/>
      </c>
      <c r="Q209" s="4">
        <f t="shared" si="27"/>
      </c>
      <c r="R209" s="4"/>
      <c r="T209" s="154" t="s">
        <v>164</v>
      </c>
    </row>
    <row r="210" spans="2:20" s="154" customFormat="1" ht="12.75">
      <c r="B210" s="150"/>
      <c r="C210" s="155"/>
      <c r="D210" s="152"/>
      <c r="E210" s="152">
        <v>8</v>
      </c>
      <c r="F210" s="174">
        <v>3.79</v>
      </c>
      <c r="G210" s="152">
        <v>1</v>
      </c>
      <c r="H210" s="152">
        <v>1</v>
      </c>
      <c r="I210" s="152">
        <v>10</v>
      </c>
      <c r="J210" s="23">
        <f t="shared" si="24"/>
        <v>10</v>
      </c>
      <c r="K210" s="4">
        <f t="shared" si="27"/>
      </c>
      <c r="L210" s="4">
        <f t="shared" si="27"/>
        <v>37.9</v>
      </c>
      <c r="M210" s="4">
        <f t="shared" si="27"/>
      </c>
      <c r="N210" s="4">
        <f t="shared" si="27"/>
      </c>
      <c r="O210" s="4">
        <f t="shared" si="27"/>
      </c>
      <c r="P210" s="4">
        <f t="shared" si="27"/>
      </c>
      <c r="Q210" s="4">
        <f t="shared" si="27"/>
      </c>
      <c r="R210" s="4"/>
      <c r="T210" s="154" t="s">
        <v>164</v>
      </c>
    </row>
    <row r="211" spans="2:20" s="154" customFormat="1" ht="12.75">
      <c r="B211" s="150"/>
      <c r="C211" s="155"/>
      <c r="D211" s="152"/>
      <c r="E211" s="152">
        <v>8</v>
      </c>
      <c r="F211" s="174">
        <v>1.5</v>
      </c>
      <c r="G211" s="152">
        <v>1</v>
      </c>
      <c r="H211" s="152">
        <v>1</v>
      </c>
      <c r="I211" s="152">
        <v>7</v>
      </c>
      <c r="J211" s="23">
        <f t="shared" si="24"/>
        <v>7</v>
      </c>
      <c r="K211" s="4">
        <f t="shared" si="27"/>
      </c>
      <c r="L211" s="4">
        <f t="shared" si="27"/>
        <v>10.5</v>
      </c>
      <c r="M211" s="4">
        <f t="shared" si="27"/>
      </c>
      <c r="N211" s="4">
        <f t="shared" si="27"/>
      </c>
      <c r="O211" s="4">
        <f t="shared" si="27"/>
      </c>
      <c r="P211" s="4">
        <f t="shared" si="27"/>
      </c>
      <c r="Q211" s="4">
        <f t="shared" si="27"/>
      </c>
      <c r="R211" s="4"/>
      <c r="T211" s="154" t="s">
        <v>164</v>
      </c>
    </row>
    <row r="212" spans="2:20" s="154" customFormat="1" ht="12.75">
      <c r="B212" s="150"/>
      <c r="C212" s="155"/>
      <c r="D212" s="152"/>
      <c r="E212" s="152">
        <v>12</v>
      </c>
      <c r="F212" s="174">
        <v>1.5</v>
      </c>
      <c r="G212" s="152">
        <v>1</v>
      </c>
      <c r="H212" s="152">
        <v>1</v>
      </c>
      <c r="I212" s="152">
        <v>9</v>
      </c>
      <c r="J212" s="23">
        <f t="shared" si="24"/>
        <v>9</v>
      </c>
      <c r="K212" s="4">
        <f t="shared" si="27"/>
      </c>
      <c r="L212" s="4">
        <f t="shared" si="27"/>
      </c>
      <c r="M212" s="4">
        <f t="shared" si="27"/>
      </c>
      <c r="N212" s="4">
        <f t="shared" si="27"/>
        <v>13.5</v>
      </c>
      <c r="O212" s="4">
        <f t="shared" si="27"/>
      </c>
      <c r="P212" s="4">
        <f t="shared" si="27"/>
      </c>
      <c r="Q212" s="4">
        <f t="shared" si="27"/>
      </c>
      <c r="R212" s="4"/>
      <c r="T212" s="154" t="s">
        <v>164</v>
      </c>
    </row>
    <row r="213" spans="2:20" s="154" customFormat="1" ht="12.75">
      <c r="B213" s="150"/>
      <c r="C213" s="155" t="s">
        <v>58</v>
      </c>
      <c r="D213" s="152">
        <v>8</v>
      </c>
      <c r="E213" s="152">
        <v>12</v>
      </c>
      <c r="F213" s="174">
        <v>2.35</v>
      </c>
      <c r="G213" s="152">
        <v>4</v>
      </c>
      <c r="H213" s="152">
        <v>1</v>
      </c>
      <c r="I213" s="152">
        <v>10</v>
      </c>
      <c r="J213" s="23">
        <f t="shared" si="24"/>
        <v>40</v>
      </c>
      <c r="K213" s="4">
        <f t="shared" si="27"/>
      </c>
      <c r="L213" s="4">
        <f t="shared" si="27"/>
      </c>
      <c r="M213" s="4">
        <f t="shared" si="27"/>
      </c>
      <c r="N213" s="4">
        <f t="shared" si="27"/>
        <v>94</v>
      </c>
      <c r="O213" s="4">
        <f t="shared" si="27"/>
      </c>
      <c r="P213" s="4">
        <f t="shared" si="27"/>
      </c>
      <c r="Q213" s="4">
        <f t="shared" si="27"/>
      </c>
      <c r="R213" s="4"/>
      <c r="S213" s="154" t="s">
        <v>58</v>
      </c>
      <c r="T213" s="154" t="s">
        <v>164</v>
      </c>
    </row>
    <row r="214" spans="2:20" s="154" customFormat="1" ht="12.75">
      <c r="B214" s="150"/>
      <c r="C214" s="155"/>
      <c r="D214" s="152">
        <v>9</v>
      </c>
      <c r="E214" s="152">
        <v>12</v>
      </c>
      <c r="F214" s="174">
        <v>5.01</v>
      </c>
      <c r="G214" s="152">
        <v>4</v>
      </c>
      <c r="H214" s="152">
        <v>1</v>
      </c>
      <c r="I214" s="152">
        <v>10</v>
      </c>
      <c r="J214" s="23">
        <f t="shared" si="24"/>
        <v>40</v>
      </c>
      <c r="K214" s="4">
        <f t="shared" si="27"/>
      </c>
      <c r="L214" s="4">
        <f t="shared" si="27"/>
      </c>
      <c r="M214" s="4">
        <f t="shared" si="27"/>
      </c>
      <c r="N214" s="4">
        <f t="shared" si="27"/>
        <v>200.4</v>
      </c>
      <c r="O214" s="4">
        <f t="shared" si="27"/>
      </c>
      <c r="P214" s="4">
        <f t="shared" si="27"/>
      </c>
      <c r="Q214" s="4">
        <f t="shared" si="27"/>
      </c>
      <c r="R214" s="4"/>
      <c r="T214" s="154" t="s">
        <v>164</v>
      </c>
    </row>
    <row r="215" spans="2:20" s="154" customFormat="1" ht="12.75">
      <c r="B215" s="150"/>
      <c r="C215" s="155"/>
      <c r="D215" s="152">
        <v>10</v>
      </c>
      <c r="E215" s="152">
        <v>12</v>
      </c>
      <c r="F215" s="174">
        <v>2.575</v>
      </c>
      <c r="G215" s="152">
        <v>4</v>
      </c>
      <c r="H215" s="152">
        <v>1</v>
      </c>
      <c r="I215" s="152">
        <v>10</v>
      </c>
      <c r="J215" s="23">
        <f t="shared" si="24"/>
        <v>40</v>
      </c>
      <c r="K215" s="4">
        <f t="shared" si="27"/>
      </c>
      <c r="L215" s="4">
        <f t="shared" si="27"/>
      </c>
      <c r="M215" s="4">
        <f t="shared" si="27"/>
      </c>
      <c r="N215" s="4">
        <f t="shared" si="27"/>
        <v>103</v>
      </c>
      <c r="O215" s="4">
        <f t="shared" si="27"/>
      </c>
      <c r="P215" s="4">
        <f t="shared" si="27"/>
      </c>
      <c r="Q215" s="4">
        <f t="shared" si="27"/>
      </c>
      <c r="R215" s="4"/>
      <c r="T215" s="154" t="s">
        <v>164</v>
      </c>
    </row>
    <row r="216" spans="2:20" s="154" customFormat="1" ht="12.75">
      <c r="B216" s="150"/>
      <c r="C216" s="155"/>
      <c r="D216" s="152">
        <v>7</v>
      </c>
      <c r="E216" s="152">
        <v>12</v>
      </c>
      <c r="F216" s="174">
        <v>1.465</v>
      </c>
      <c r="G216" s="152">
        <v>4</v>
      </c>
      <c r="H216" s="152">
        <v>1</v>
      </c>
      <c r="I216" s="152">
        <v>10</v>
      </c>
      <c r="J216" s="23">
        <f t="shared" si="24"/>
        <v>40</v>
      </c>
      <c r="K216" s="4">
        <f t="shared" si="27"/>
      </c>
      <c r="L216" s="4">
        <f t="shared" si="27"/>
      </c>
      <c r="M216" s="4">
        <f t="shared" si="27"/>
      </c>
      <c r="N216" s="4">
        <f t="shared" si="27"/>
        <v>58.6</v>
      </c>
      <c r="O216" s="4">
        <f t="shared" si="27"/>
      </c>
      <c r="P216" s="4">
        <f t="shared" si="27"/>
      </c>
      <c r="Q216" s="4">
        <f t="shared" si="27"/>
      </c>
      <c r="R216" s="4"/>
      <c r="T216" s="154" t="s">
        <v>164</v>
      </c>
    </row>
    <row r="217" spans="2:20" s="154" customFormat="1" ht="12.75">
      <c r="B217" s="150"/>
      <c r="C217" s="155"/>
      <c r="D217" s="152">
        <v>6</v>
      </c>
      <c r="E217" s="152">
        <v>8</v>
      </c>
      <c r="F217" s="174">
        <v>0.895</v>
      </c>
      <c r="G217" s="152">
        <v>4</v>
      </c>
      <c r="H217" s="152">
        <v>9</v>
      </c>
      <c r="I217" s="152">
        <v>6</v>
      </c>
      <c r="J217" s="23">
        <f t="shared" si="24"/>
        <v>216</v>
      </c>
      <c r="K217" s="4">
        <f t="shared" si="27"/>
      </c>
      <c r="L217" s="4">
        <f t="shared" si="27"/>
        <v>193.32</v>
      </c>
      <c r="M217" s="4">
        <f t="shared" si="27"/>
      </c>
      <c r="N217" s="4">
        <f t="shared" si="27"/>
      </c>
      <c r="O217" s="4">
        <f t="shared" si="27"/>
      </c>
      <c r="P217" s="4">
        <f t="shared" si="27"/>
      </c>
      <c r="Q217" s="4">
        <f t="shared" si="27"/>
      </c>
      <c r="R217" s="4"/>
      <c r="T217" s="154" t="s">
        <v>164</v>
      </c>
    </row>
    <row r="218" spans="2:20" s="154" customFormat="1" ht="12.75">
      <c r="B218" s="150"/>
      <c r="C218" s="155"/>
      <c r="D218" s="152"/>
      <c r="E218" s="152">
        <v>8</v>
      </c>
      <c r="F218" s="174">
        <v>1.3</v>
      </c>
      <c r="G218" s="152">
        <v>4</v>
      </c>
      <c r="H218" s="152">
        <v>1</v>
      </c>
      <c r="I218" s="152">
        <v>38</v>
      </c>
      <c r="J218" s="23">
        <f t="shared" si="24"/>
        <v>152</v>
      </c>
      <c r="K218" s="4">
        <f t="shared" si="27"/>
      </c>
      <c r="L218" s="4">
        <f t="shared" si="27"/>
        <v>197.6</v>
      </c>
      <c r="M218" s="4">
        <f t="shared" si="27"/>
      </c>
      <c r="N218" s="4">
        <f t="shared" si="27"/>
      </c>
      <c r="O218" s="4">
        <f t="shared" si="27"/>
      </c>
      <c r="P218" s="4">
        <f t="shared" si="27"/>
      </c>
      <c r="Q218" s="4">
        <f t="shared" si="27"/>
      </c>
      <c r="R218" s="4"/>
      <c r="T218" s="154" t="s">
        <v>164</v>
      </c>
    </row>
    <row r="219" spans="2:20" ht="12.75">
      <c r="B219" s="9"/>
      <c r="C219" s="13" t="s">
        <v>59</v>
      </c>
      <c r="D219" s="11">
        <v>11</v>
      </c>
      <c r="E219" s="11">
        <v>12</v>
      </c>
      <c r="F219" s="176">
        <v>1.325</v>
      </c>
      <c r="G219" s="11">
        <v>3</v>
      </c>
      <c r="H219" s="11">
        <v>1</v>
      </c>
      <c r="I219" s="11">
        <v>10</v>
      </c>
      <c r="J219" s="23">
        <f t="shared" si="24"/>
        <v>30</v>
      </c>
      <c r="K219" s="4">
        <f aca="true" t="shared" si="28" ref="K219:Q228">IF($E219=K$2,ROUND(Total*Length,2),"")</f>
      </c>
      <c r="L219" s="4">
        <f t="shared" si="28"/>
      </c>
      <c r="M219" s="4">
        <f t="shared" si="28"/>
      </c>
      <c r="N219" s="4">
        <f t="shared" si="28"/>
        <v>39.75</v>
      </c>
      <c r="O219" s="4">
        <f t="shared" si="28"/>
      </c>
      <c r="P219" s="4">
        <f t="shared" si="28"/>
      </c>
      <c r="Q219" s="4">
        <f t="shared" si="28"/>
      </c>
      <c r="R219" s="4"/>
      <c r="S219" s="154" t="s">
        <v>59</v>
      </c>
      <c r="T219" s="154" t="s">
        <v>164</v>
      </c>
    </row>
    <row r="220" spans="2:20" ht="12.75">
      <c r="B220" s="9"/>
      <c r="C220" s="13"/>
      <c r="D220" s="11">
        <v>12</v>
      </c>
      <c r="E220" s="11">
        <v>12</v>
      </c>
      <c r="F220" s="176">
        <v>1.72</v>
      </c>
      <c r="G220" s="11">
        <v>3</v>
      </c>
      <c r="H220" s="11">
        <v>1</v>
      </c>
      <c r="I220" s="11">
        <v>10</v>
      </c>
      <c r="J220" s="23">
        <f t="shared" si="24"/>
        <v>30</v>
      </c>
      <c r="K220" s="4">
        <f t="shared" si="28"/>
      </c>
      <c r="L220" s="4">
        <f t="shared" si="28"/>
      </c>
      <c r="M220" s="4">
        <f t="shared" si="28"/>
      </c>
      <c r="N220" s="4">
        <f t="shared" si="28"/>
        <v>51.6</v>
      </c>
      <c r="O220" s="4">
        <f t="shared" si="28"/>
      </c>
      <c r="P220" s="4">
        <f t="shared" si="28"/>
      </c>
      <c r="Q220" s="4">
        <f t="shared" si="28"/>
      </c>
      <c r="R220" s="4"/>
      <c r="S220" s="154"/>
      <c r="T220" s="154" t="s">
        <v>164</v>
      </c>
    </row>
    <row r="221" spans="2:20" ht="12.75">
      <c r="B221" s="9"/>
      <c r="C221" s="13"/>
      <c r="D221" s="11">
        <v>13</v>
      </c>
      <c r="E221" s="11">
        <v>12</v>
      </c>
      <c r="F221" s="176">
        <v>5.46</v>
      </c>
      <c r="G221" s="11">
        <v>3</v>
      </c>
      <c r="H221" s="11">
        <v>1</v>
      </c>
      <c r="I221" s="11">
        <v>10</v>
      </c>
      <c r="J221" s="23">
        <f t="shared" si="24"/>
        <v>30</v>
      </c>
      <c r="K221" s="4">
        <f t="shared" si="28"/>
      </c>
      <c r="L221" s="4">
        <f t="shared" si="28"/>
      </c>
      <c r="M221" s="4">
        <f t="shared" si="28"/>
      </c>
      <c r="N221" s="4">
        <f t="shared" si="28"/>
        <v>163.8</v>
      </c>
      <c r="O221" s="4">
        <f t="shared" si="28"/>
      </c>
      <c r="P221" s="4">
        <f t="shared" si="28"/>
      </c>
      <c r="Q221" s="4">
        <f t="shared" si="28"/>
      </c>
      <c r="R221" s="4"/>
      <c r="S221" s="154"/>
      <c r="T221" s="154" t="s">
        <v>164</v>
      </c>
    </row>
    <row r="222" spans="2:20" ht="12.75">
      <c r="B222" s="9"/>
      <c r="C222" s="13"/>
      <c r="D222" s="11">
        <v>5</v>
      </c>
      <c r="E222" s="11">
        <v>12</v>
      </c>
      <c r="F222" s="176">
        <v>1.5</v>
      </c>
      <c r="G222" s="11">
        <v>3</v>
      </c>
      <c r="H222" s="11">
        <v>1</v>
      </c>
      <c r="I222" s="11">
        <v>10</v>
      </c>
      <c r="J222" s="23">
        <f t="shared" si="24"/>
        <v>30</v>
      </c>
      <c r="K222" s="4">
        <f t="shared" si="28"/>
      </c>
      <c r="L222" s="4">
        <f t="shared" si="28"/>
      </c>
      <c r="M222" s="4">
        <f t="shared" si="28"/>
      </c>
      <c r="N222" s="4">
        <f t="shared" si="28"/>
        <v>45</v>
      </c>
      <c r="O222" s="4">
        <f t="shared" si="28"/>
      </c>
      <c r="P222" s="4">
        <f t="shared" si="28"/>
      </c>
      <c r="Q222" s="4">
        <f t="shared" si="28"/>
      </c>
      <c r="R222" s="4"/>
      <c r="T222" s="154" t="s">
        <v>164</v>
      </c>
    </row>
    <row r="223" spans="2:20" ht="12.75">
      <c r="B223" s="9"/>
      <c r="C223" s="13"/>
      <c r="D223" s="11">
        <v>4</v>
      </c>
      <c r="E223" s="11">
        <v>12</v>
      </c>
      <c r="F223" s="176">
        <v>2.13</v>
      </c>
      <c r="G223" s="11">
        <v>3</v>
      </c>
      <c r="H223" s="11">
        <v>1</v>
      </c>
      <c r="I223" s="11">
        <v>10</v>
      </c>
      <c r="J223" s="23">
        <f t="shared" si="24"/>
        <v>30</v>
      </c>
      <c r="K223" s="4">
        <f t="shared" si="28"/>
      </c>
      <c r="L223" s="4">
        <f t="shared" si="28"/>
      </c>
      <c r="M223" s="4">
        <f t="shared" si="28"/>
      </c>
      <c r="N223" s="4">
        <f t="shared" si="28"/>
        <v>63.9</v>
      </c>
      <c r="O223" s="4">
        <f t="shared" si="28"/>
      </c>
      <c r="P223" s="4">
        <f t="shared" si="28"/>
      </c>
      <c r="Q223" s="4">
        <f t="shared" si="28"/>
      </c>
      <c r="R223" s="4"/>
      <c r="T223" s="154" t="s">
        <v>164</v>
      </c>
    </row>
    <row r="224" spans="2:20" ht="12.75">
      <c r="B224" s="157"/>
      <c r="C224" s="200"/>
      <c r="D224" s="159">
        <v>6</v>
      </c>
      <c r="E224" s="159">
        <v>8</v>
      </c>
      <c r="F224" s="201">
        <v>0.895</v>
      </c>
      <c r="G224" s="159">
        <v>3</v>
      </c>
      <c r="H224" s="159">
        <v>9</v>
      </c>
      <c r="I224" s="159">
        <v>6</v>
      </c>
      <c r="J224" s="162">
        <f t="shared" si="24"/>
        <v>162</v>
      </c>
      <c r="K224" s="156">
        <f t="shared" si="28"/>
      </c>
      <c r="L224" s="156">
        <f t="shared" si="28"/>
        <v>144.99</v>
      </c>
      <c r="M224" s="156">
        <f t="shared" si="28"/>
      </c>
      <c r="N224" s="156">
        <f t="shared" si="28"/>
      </c>
      <c r="O224" s="156">
        <f t="shared" si="28"/>
      </c>
      <c r="P224" s="156">
        <f t="shared" si="28"/>
      </c>
      <c r="Q224" s="156">
        <f t="shared" si="28"/>
      </c>
      <c r="R224" s="156"/>
      <c r="T224" s="12" t="s">
        <v>164</v>
      </c>
    </row>
    <row r="225" spans="2:20" s="154" customFormat="1" ht="12.75">
      <c r="B225" s="150"/>
      <c r="C225" s="155"/>
      <c r="D225" s="152"/>
      <c r="E225" s="152">
        <v>8</v>
      </c>
      <c r="F225" s="174">
        <v>1.3</v>
      </c>
      <c r="G225" s="152">
        <v>3</v>
      </c>
      <c r="H225" s="152">
        <v>1</v>
      </c>
      <c r="I225" s="152">
        <v>38</v>
      </c>
      <c r="J225" s="23">
        <f t="shared" si="24"/>
        <v>114</v>
      </c>
      <c r="K225" s="4">
        <f t="shared" si="28"/>
      </c>
      <c r="L225" s="4">
        <f t="shared" si="28"/>
        <v>148.2</v>
      </c>
      <c r="M225" s="4">
        <f t="shared" si="28"/>
      </c>
      <c r="N225" s="4">
        <f t="shared" si="28"/>
      </c>
      <c r="O225" s="4">
        <f t="shared" si="28"/>
      </c>
      <c r="P225" s="4">
        <f t="shared" si="28"/>
      </c>
      <c r="Q225" s="4">
        <f t="shared" si="28"/>
      </c>
      <c r="R225" s="4"/>
      <c r="S225" s="12"/>
      <c r="T225" s="154" t="s">
        <v>164</v>
      </c>
    </row>
    <row r="226" spans="2:20" ht="12.75">
      <c r="B226" s="9"/>
      <c r="C226" s="13"/>
      <c r="D226" s="11"/>
      <c r="E226" s="11">
        <v>8</v>
      </c>
      <c r="F226" s="176">
        <v>3.79</v>
      </c>
      <c r="G226" s="11">
        <v>3</v>
      </c>
      <c r="H226" s="11">
        <v>1</v>
      </c>
      <c r="I226" s="11">
        <v>10</v>
      </c>
      <c r="J226" s="23">
        <f t="shared" si="24"/>
        <v>30</v>
      </c>
      <c r="K226" s="4">
        <f t="shared" si="28"/>
      </c>
      <c r="L226" s="4">
        <f t="shared" si="28"/>
        <v>113.7</v>
      </c>
      <c r="M226" s="4">
        <f t="shared" si="28"/>
      </c>
      <c r="N226" s="4">
        <f t="shared" si="28"/>
      </c>
      <c r="O226" s="4">
        <f t="shared" si="28"/>
      </c>
      <c r="P226" s="4">
        <f t="shared" si="28"/>
      </c>
      <c r="Q226" s="4">
        <f t="shared" si="28"/>
      </c>
      <c r="R226" s="4"/>
      <c r="T226" s="12" t="s">
        <v>164</v>
      </c>
    </row>
    <row r="227" spans="2:20" ht="12.75">
      <c r="B227" s="9"/>
      <c r="C227" s="13"/>
      <c r="D227" s="11"/>
      <c r="E227" s="11">
        <v>8</v>
      </c>
      <c r="F227" s="176">
        <v>1.5</v>
      </c>
      <c r="G227" s="11">
        <v>3</v>
      </c>
      <c r="H227" s="11">
        <v>1</v>
      </c>
      <c r="I227" s="11">
        <v>7</v>
      </c>
      <c r="J227" s="23">
        <f t="shared" si="24"/>
        <v>21</v>
      </c>
      <c r="K227" s="4">
        <f t="shared" si="28"/>
      </c>
      <c r="L227" s="4">
        <f t="shared" si="28"/>
        <v>31.5</v>
      </c>
      <c r="M227" s="4">
        <f t="shared" si="28"/>
      </c>
      <c r="N227" s="4">
        <f t="shared" si="28"/>
      </c>
      <c r="O227" s="4">
        <f t="shared" si="28"/>
      </c>
      <c r="P227" s="4">
        <f t="shared" si="28"/>
      </c>
      <c r="Q227" s="4">
        <f t="shared" si="28"/>
      </c>
      <c r="R227" s="4"/>
      <c r="T227" s="12" t="s">
        <v>164</v>
      </c>
    </row>
    <row r="228" spans="2:20" ht="12.75">
      <c r="B228" s="9"/>
      <c r="C228" s="13"/>
      <c r="D228" s="11"/>
      <c r="E228" s="11">
        <v>12</v>
      </c>
      <c r="F228" s="176">
        <v>1.5</v>
      </c>
      <c r="G228" s="11">
        <v>3</v>
      </c>
      <c r="H228" s="11">
        <v>1</v>
      </c>
      <c r="I228" s="11">
        <v>9</v>
      </c>
      <c r="J228" s="23">
        <f t="shared" si="24"/>
        <v>27</v>
      </c>
      <c r="K228" s="4">
        <f t="shared" si="28"/>
      </c>
      <c r="L228" s="4">
        <f t="shared" si="28"/>
      </c>
      <c r="M228" s="4">
        <f t="shared" si="28"/>
      </c>
      <c r="N228" s="4">
        <f t="shared" si="28"/>
        <v>40.5</v>
      </c>
      <c r="O228" s="4">
        <f t="shared" si="28"/>
      </c>
      <c r="P228" s="4">
        <f t="shared" si="28"/>
      </c>
      <c r="Q228" s="4">
        <f t="shared" si="28"/>
      </c>
      <c r="R228" s="4"/>
      <c r="S228" s="154"/>
      <c r="T228" s="12" t="s">
        <v>164</v>
      </c>
    </row>
    <row r="229" spans="2:20" ht="12.75">
      <c r="B229" s="9"/>
      <c r="C229" s="13" t="s">
        <v>134</v>
      </c>
      <c r="D229" s="11"/>
      <c r="E229" s="11">
        <v>14</v>
      </c>
      <c r="F229" s="176">
        <v>4.94</v>
      </c>
      <c r="G229" s="11">
        <v>4</v>
      </c>
      <c r="H229" s="11">
        <v>1</v>
      </c>
      <c r="I229" s="11">
        <v>2</v>
      </c>
      <c r="J229" s="23">
        <f t="shared" si="24"/>
        <v>8</v>
      </c>
      <c r="K229" s="4">
        <f aca="true" t="shared" si="29" ref="K229:Q234">IF($E229=K$2,ROUND(Total*Length,2),"")</f>
      </c>
      <c r="L229" s="4">
        <f t="shared" si="29"/>
      </c>
      <c r="M229" s="4">
        <f t="shared" si="29"/>
      </c>
      <c r="N229" s="4">
        <f t="shared" si="29"/>
      </c>
      <c r="O229" s="4">
        <f t="shared" si="29"/>
        <v>39.52</v>
      </c>
      <c r="P229" s="4">
        <f t="shared" si="29"/>
      </c>
      <c r="Q229" s="4">
        <f t="shared" si="29"/>
      </c>
      <c r="R229" s="4"/>
      <c r="S229" s="12" t="s">
        <v>134</v>
      </c>
      <c r="T229" s="12" t="s">
        <v>164</v>
      </c>
    </row>
    <row r="230" spans="2:20" ht="12.75">
      <c r="B230" s="9"/>
      <c r="C230" s="13"/>
      <c r="D230" s="11"/>
      <c r="E230" s="11">
        <v>14</v>
      </c>
      <c r="F230" s="176">
        <v>4.44</v>
      </c>
      <c r="G230" s="11">
        <v>4</v>
      </c>
      <c r="H230" s="11">
        <v>1</v>
      </c>
      <c r="I230" s="11">
        <v>2</v>
      </c>
      <c r="J230" s="23">
        <f t="shared" si="24"/>
        <v>8</v>
      </c>
      <c r="K230" s="4">
        <f t="shared" si="29"/>
      </c>
      <c r="L230" s="4">
        <f t="shared" si="29"/>
      </c>
      <c r="M230" s="4">
        <f t="shared" si="29"/>
      </c>
      <c r="N230" s="4">
        <f t="shared" si="29"/>
      </c>
      <c r="O230" s="4">
        <f t="shared" si="29"/>
        <v>35.52</v>
      </c>
      <c r="P230" s="4">
        <f t="shared" si="29"/>
      </c>
      <c r="Q230" s="4">
        <f t="shared" si="29"/>
      </c>
      <c r="R230" s="4"/>
      <c r="T230" s="12" t="s">
        <v>164</v>
      </c>
    </row>
    <row r="231" spans="2:20" ht="12.75">
      <c r="B231" s="9"/>
      <c r="C231" s="13"/>
      <c r="D231" s="11"/>
      <c r="E231" s="11">
        <v>8</v>
      </c>
      <c r="F231" s="176">
        <v>1.1</v>
      </c>
      <c r="G231" s="11">
        <v>4</v>
      </c>
      <c r="H231" s="11">
        <v>1</v>
      </c>
      <c r="I231" s="11">
        <v>22</v>
      </c>
      <c r="J231" s="23">
        <f t="shared" si="24"/>
        <v>88</v>
      </c>
      <c r="K231" s="4">
        <f t="shared" si="29"/>
      </c>
      <c r="L231" s="4">
        <f t="shared" si="29"/>
        <v>96.8</v>
      </c>
      <c r="M231" s="4">
        <f t="shared" si="29"/>
      </c>
      <c r="N231" s="4">
        <f t="shared" si="29"/>
      </c>
      <c r="O231" s="4">
        <f t="shared" si="29"/>
      </c>
      <c r="P231" s="4">
        <f t="shared" si="29"/>
      </c>
      <c r="Q231" s="4">
        <f t="shared" si="29"/>
      </c>
      <c r="R231" s="4"/>
      <c r="T231" s="12" t="s">
        <v>164</v>
      </c>
    </row>
    <row r="232" spans="2:20" ht="12.75">
      <c r="B232" s="9"/>
      <c r="C232" s="13" t="s">
        <v>137</v>
      </c>
      <c r="D232" s="11"/>
      <c r="E232" s="11">
        <v>12</v>
      </c>
      <c r="F232" s="177">
        <v>1.05</v>
      </c>
      <c r="G232" s="11">
        <v>4</v>
      </c>
      <c r="H232" s="11">
        <v>1</v>
      </c>
      <c r="I232" s="11">
        <v>9</v>
      </c>
      <c r="J232" s="23">
        <f t="shared" si="24"/>
        <v>36</v>
      </c>
      <c r="K232" s="4">
        <f t="shared" si="29"/>
      </c>
      <c r="L232" s="4">
        <f t="shared" si="29"/>
      </c>
      <c r="M232" s="4">
        <f t="shared" si="29"/>
      </c>
      <c r="N232" s="4">
        <f t="shared" si="29"/>
        <v>37.8</v>
      </c>
      <c r="O232" s="4">
        <f t="shared" si="29"/>
      </c>
      <c r="P232" s="4">
        <f t="shared" si="29"/>
      </c>
      <c r="Q232" s="4">
        <f t="shared" si="29"/>
      </c>
      <c r="R232" s="4"/>
      <c r="S232" s="12" t="s">
        <v>163</v>
      </c>
      <c r="T232" s="12">
        <v>37.8</v>
      </c>
    </row>
    <row r="233" spans="2:20" ht="12.75">
      <c r="B233" s="9"/>
      <c r="C233" s="13"/>
      <c r="D233" s="11"/>
      <c r="E233" s="11">
        <v>8</v>
      </c>
      <c r="F233" s="177">
        <v>0.575</v>
      </c>
      <c r="G233" s="11">
        <v>4</v>
      </c>
      <c r="H233" s="11">
        <v>1</v>
      </c>
      <c r="I233" s="11">
        <v>7</v>
      </c>
      <c r="J233" s="23">
        <f t="shared" si="24"/>
        <v>28</v>
      </c>
      <c r="K233" s="4">
        <f t="shared" si="29"/>
      </c>
      <c r="L233" s="4">
        <f t="shared" si="29"/>
        <v>16.1</v>
      </c>
      <c r="M233" s="4">
        <f t="shared" si="29"/>
      </c>
      <c r="N233" s="4">
        <f t="shared" si="29"/>
      </c>
      <c r="O233" s="4">
        <f t="shared" si="29"/>
      </c>
      <c r="P233" s="4">
        <f t="shared" si="29"/>
      </c>
      <c r="Q233" s="4">
        <f t="shared" si="29"/>
      </c>
      <c r="R233" s="4"/>
      <c r="T233" s="12" t="s">
        <v>164</v>
      </c>
    </row>
    <row r="234" spans="2:20" ht="12.75">
      <c r="B234" s="9"/>
      <c r="C234" s="13" t="s">
        <v>135</v>
      </c>
      <c r="D234" s="11"/>
      <c r="E234" s="11">
        <v>8</v>
      </c>
      <c r="F234" s="177">
        <v>1.14</v>
      </c>
      <c r="G234" s="11">
        <v>4</v>
      </c>
      <c r="H234" s="11">
        <v>1</v>
      </c>
      <c r="I234" s="11">
        <v>6</v>
      </c>
      <c r="J234" s="23">
        <f t="shared" si="24"/>
        <v>24</v>
      </c>
      <c r="K234" s="4">
        <f t="shared" si="29"/>
      </c>
      <c r="L234" s="4">
        <f t="shared" si="29"/>
        <v>27.36</v>
      </c>
      <c r="M234" s="4">
        <f t="shared" si="29"/>
      </c>
      <c r="N234" s="4">
        <f t="shared" si="29"/>
      </c>
      <c r="O234" s="4">
        <f t="shared" si="29"/>
      </c>
      <c r="P234" s="4">
        <f t="shared" si="29"/>
      </c>
      <c r="Q234" s="4">
        <f t="shared" si="29"/>
      </c>
      <c r="R234" s="4"/>
      <c r="S234" s="12" t="s">
        <v>135</v>
      </c>
      <c r="T234" s="12" t="s">
        <v>164</v>
      </c>
    </row>
    <row r="235" spans="2:18" ht="13.5" thickBot="1">
      <c r="B235" s="15"/>
      <c r="C235" s="16"/>
      <c r="D235" s="17"/>
      <c r="E235" s="17"/>
      <c r="F235" s="178"/>
      <c r="G235" s="17"/>
      <c r="H235" s="17"/>
      <c r="I235" s="17"/>
      <c r="J235" s="24">
        <f t="shared" si="24"/>
        <v>0</v>
      </c>
      <c r="K235" s="7">
        <f aca="true" t="shared" si="30" ref="K235:Q235">IF($E235=K$2,ROUND(Total*Length,2),"")</f>
      </c>
      <c r="L235" s="7">
        <f t="shared" si="30"/>
      </c>
      <c r="M235" s="7">
        <f t="shared" si="30"/>
      </c>
      <c r="N235" s="7">
        <f t="shared" si="30"/>
      </c>
      <c r="O235" s="7">
        <f t="shared" si="30"/>
      </c>
      <c r="P235" s="7">
        <f t="shared" si="30"/>
      </c>
      <c r="Q235" s="7">
        <f t="shared" si="30"/>
      </c>
      <c r="R235" s="7"/>
    </row>
    <row r="236" spans="2:18" ht="13.5" thickTop="1">
      <c r="B236" s="18"/>
      <c r="C236" s="19"/>
      <c r="D236" s="20"/>
      <c r="E236" s="20"/>
      <c r="F236" s="179"/>
      <c r="G236" s="20"/>
      <c r="H236" s="808" t="s">
        <v>36</v>
      </c>
      <c r="I236" s="808"/>
      <c r="J236" s="808"/>
      <c r="K236" s="6">
        <f>ROUND(SUM(K4:K235),2)</f>
        <v>5968.96</v>
      </c>
      <c r="L236" s="6">
        <f aca="true" t="shared" si="31" ref="L236:Q236">ROUND(SUM(L4:L235),2)</f>
        <v>8225.46</v>
      </c>
      <c r="M236" s="6">
        <f t="shared" si="31"/>
        <v>970.88</v>
      </c>
      <c r="N236" s="6">
        <f t="shared" si="31"/>
        <v>1915.02</v>
      </c>
      <c r="O236" s="6">
        <f t="shared" si="31"/>
        <v>5448.84</v>
      </c>
      <c r="P236" s="6">
        <f t="shared" si="31"/>
        <v>2477.24</v>
      </c>
      <c r="Q236" s="6">
        <f t="shared" si="31"/>
        <v>1776.8</v>
      </c>
      <c r="R236" s="6"/>
    </row>
    <row r="237" spans="8:18" ht="12.75">
      <c r="H237" s="809" t="s">
        <v>37</v>
      </c>
      <c r="I237" s="809"/>
      <c r="J237" s="809"/>
      <c r="K237" s="22">
        <v>0.222</v>
      </c>
      <c r="L237" s="22">
        <f>ROUNDUP(5.055/12,3)</f>
        <v>0.422</v>
      </c>
      <c r="M237" s="22">
        <f>ROUNDUP(7.51/12,3)</f>
        <v>0.626</v>
      </c>
      <c r="N237" s="22">
        <f>ROUNDUP(10.64/12,3)</f>
        <v>0.887</v>
      </c>
      <c r="O237" s="22">
        <f>ROUNDUP(14.33/12,3)</f>
        <v>1.1949999999999998</v>
      </c>
      <c r="P237" s="22">
        <f>ROUNDUP(19.135/12,3)</f>
        <v>1.595</v>
      </c>
      <c r="Q237" s="22">
        <f>ROUNDUP(29.2/12,3)</f>
        <v>2.4339999999999997</v>
      </c>
      <c r="R237" s="22"/>
    </row>
    <row r="238" spans="8:19" ht="12.75">
      <c r="H238" s="810" t="s">
        <v>38</v>
      </c>
      <c r="I238" s="810"/>
      <c r="J238" s="810"/>
      <c r="K238" s="5">
        <f>ROUND(PRODUCT(K236:K237),2)</f>
        <v>1325.11</v>
      </c>
      <c r="L238" s="5">
        <f aca="true" t="shared" si="32" ref="L238:Q238">ROUND(PRODUCT(L236:L237),2)</f>
        <v>3471.14</v>
      </c>
      <c r="M238" s="5">
        <f t="shared" si="32"/>
        <v>607.77</v>
      </c>
      <c r="N238" s="5">
        <f t="shared" si="32"/>
        <v>1698.62</v>
      </c>
      <c r="O238" s="5">
        <f t="shared" si="32"/>
        <v>6511.36</v>
      </c>
      <c r="P238" s="5">
        <f t="shared" si="32"/>
        <v>3951.2</v>
      </c>
      <c r="Q238" s="5">
        <f t="shared" si="32"/>
        <v>4324.73</v>
      </c>
      <c r="R238" s="5"/>
      <c r="S238" s="202">
        <f>SUM(K238:R238)</f>
        <v>21889.93</v>
      </c>
    </row>
  </sheetData>
  <sheetProtection deleteColumns="0" deleteRows="0"/>
  <mergeCells count="20">
    <mergeCell ref="H236:J236"/>
    <mergeCell ref="H237:J237"/>
    <mergeCell ref="H238:J238"/>
    <mergeCell ref="R2:R3"/>
    <mergeCell ref="L2:L3"/>
    <mergeCell ref="M2:M3"/>
    <mergeCell ref="N2:N3"/>
    <mergeCell ref="O2:O3"/>
    <mergeCell ref="P2:P3"/>
    <mergeCell ref="Q2:Q3"/>
    <mergeCell ref="B1:G1"/>
    <mergeCell ref="O1:P1"/>
    <mergeCell ref="B2:B3"/>
    <mergeCell ref="C2:C3"/>
    <mergeCell ref="D2:D3"/>
    <mergeCell ref="E2:E3"/>
    <mergeCell ref="F2:F3"/>
    <mergeCell ref="G2:I2"/>
    <mergeCell ref="J2:J3"/>
    <mergeCell ref="K2:K3"/>
  </mergeCells>
  <conditionalFormatting sqref="E219:E224">
    <cfRule type="cellIs" priority="1" dxfId="1" operator="equal">
      <formula>20</formula>
    </cfRule>
  </conditionalFormatting>
  <printOptions gridLines="1"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headerFooter scaleWithDoc="0">
    <oddFooter>&amp;L&amp;G</oddFooter>
  </headerFooter>
  <rowBreaks count="6" manualBreakCount="6">
    <brk id="39" min="1" max="16" man="1"/>
    <brk id="76" min="1" max="16" man="1"/>
    <brk id="112" min="1" max="16" man="1"/>
    <brk id="150" min="1" max="16" man="1"/>
    <brk id="187" min="1" max="16" man="1"/>
    <brk id="224" min="1" max="16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O47"/>
  <sheetViews>
    <sheetView showGridLines="0" view="pageBreakPreview" zoomScaleSheetLayoutView="100" zoomScalePageLayoutView="0" workbookViewId="0" topLeftCell="A6">
      <selection activeCell="B7" sqref="B7:H24"/>
    </sheetView>
  </sheetViews>
  <sheetFormatPr defaultColWidth="9.140625" defaultRowHeight="12.75"/>
  <cols>
    <col min="2" max="2" width="4.28125" style="217" customWidth="1"/>
    <col min="3" max="3" width="4.57421875" style="217" customWidth="1"/>
    <col min="4" max="4" width="4.28125" style="218" customWidth="1"/>
    <col min="5" max="5" width="7.57421875" style="218" customWidth="1"/>
    <col min="6" max="6" width="12.140625" style="218" customWidth="1"/>
    <col min="7" max="7" width="9.140625" style="218" customWidth="1"/>
    <col min="8" max="8" width="58.140625" style="186" customWidth="1"/>
    <col min="9" max="9" width="6.28125" style="0" customWidth="1"/>
    <col min="10" max="10" width="4.28125" style="0" customWidth="1"/>
    <col min="11" max="11" width="4.7109375" style="0" customWidth="1"/>
    <col min="12" max="12" width="7.140625" style="0" customWidth="1"/>
    <col min="13" max="13" width="11.28125" style="0" customWidth="1"/>
    <col min="14" max="14" width="3.57421875" style="0" customWidth="1"/>
    <col min="15" max="15" width="31.421875" style="0" customWidth="1"/>
  </cols>
  <sheetData>
    <row r="1" spans="1:8" ht="15">
      <c r="A1" s="812"/>
      <c r="B1" s="205" t="s">
        <v>141</v>
      </c>
      <c r="C1" s="206"/>
      <c r="D1" s="207"/>
      <c r="E1" s="208"/>
      <c r="F1" s="207"/>
      <c r="G1" s="209"/>
      <c r="H1" s="210" t="s">
        <v>166</v>
      </c>
    </row>
    <row r="2" spans="1:8" ht="15">
      <c r="A2" s="812"/>
      <c r="B2" s="813" t="s">
        <v>142</v>
      </c>
      <c r="C2" s="814"/>
      <c r="D2" s="814"/>
      <c r="E2" s="814"/>
      <c r="F2" s="814"/>
      <c r="G2" s="188"/>
      <c r="H2" s="815" t="s">
        <v>167</v>
      </c>
    </row>
    <row r="3" spans="1:8" ht="14.25" customHeight="1">
      <c r="A3" s="812"/>
      <c r="B3" s="813" t="s">
        <v>143</v>
      </c>
      <c r="C3" s="814"/>
      <c r="D3" s="814"/>
      <c r="E3" s="814"/>
      <c r="F3" s="814"/>
      <c r="G3" s="816" t="s">
        <v>168</v>
      </c>
      <c r="H3" s="815"/>
    </row>
    <row r="4" spans="1:8" ht="15.75" customHeight="1">
      <c r="A4" s="812"/>
      <c r="B4" s="813" t="s">
        <v>169</v>
      </c>
      <c r="C4" s="814"/>
      <c r="D4" s="814"/>
      <c r="E4" s="814"/>
      <c r="F4" s="814"/>
      <c r="G4" s="816"/>
      <c r="H4" s="211"/>
    </row>
    <row r="5" spans="1:8" ht="15">
      <c r="A5" s="812"/>
      <c r="B5" s="813" t="s">
        <v>144</v>
      </c>
      <c r="C5" s="814"/>
      <c r="D5" s="814"/>
      <c r="E5" s="814"/>
      <c r="F5" s="814"/>
      <c r="G5" s="188" t="s">
        <v>0</v>
      </c>
      <c r="H5" s="189"/>
    </row>
    <row r="6" spans="1:8" ht="22.5" customHeight="1" thickBot="1">
      <c r="A6" s="212" t="s">
        <v>14</v>
      </c>
      <c r="B6" s="811" t="s">
        <v>1</v>
      </c>
      <c r="C6" s="811"/>
      <c r="D6" s="811"/>
      <c r="E6" s="213" t="s">
        <v>2</v>
      </c>
      <c r="F6" s="214" t="s">
        <v>3</v>
      </c>
      <c r="G6" s="215" t="s">
        <v>4</v>
      </c>
      <c r="H6" s="214" t="s">
        <v>170</v>
      </c>
    </row>
    <row r="7" spans="1:8" s="223" customFormat="1" ht="15.75" thickTop="1">
      <c r="A7" s="216"/>
      <c r="B7" s="183"/>
      <c r="C7" s="217"/>
      <c r="D7" s="218"/>
      <c r="E7" s="219"/>
      <c r="F7" s="220"/>
      <c r="G7" s="221"/>
      <c r="H7" s="222" t="s">
        <v>171</v>
      </c>
    </row>
    <row r="8" spans="1:8" s="223" customFormat="1" ht="15">
      <c r="A8" s="216"/>
      <c r="B8" s="183"/>
      <c r="C8" s="217"/>
      <c r="D8" s="218"/>
      <c r="E8" s="219"/>
      <c r="F8" s="220"/>
      <c r="G8" s="221"/>
      <c r="H8" s="222" t="s">
        <v>172</v>
      </c>
    </row>
    <row r="9" spans="1:13" s="223" customFormat="1" ht="15">
      <c r="A9" s="216"/>
      <c r="B9" s="183">
        <v>5</v>
      </c>
      <c r="C9" s="217">
        <v>1</v>
      </c>
      <c r="D9" s="218">
        <v>1</v>
      </c>
      <c r="E9" s="219">
        <f>1.51*2+0.65+1.4</f>
        <v>5.07</v>
      </c>
      <c r="F9" s="220"/>
      <c r="G9" s="221"/>
      <c r="H9" s="222" t="s">
        <v>173</v>
      </c>
      <c r="I9" s="224"/>
      <c r="J9" s="225"/>
      <c r="K9" s="226"/>
      <c r="L9" s="226"/>
      <c r="M9" s="227"/>
    </row>
    <row r="10" spans="1:13" s="223" customFormat="1" ht="15">
      <c r="A10" s="216"/>
      <c r="B10" s="187"/>
      <c r="C10" s="228"/>
      <c r="D10" s="229"/>
      <c r="E10" s="230">
        <v>1.5</v>
      </c>
      <c r="F10" s="220"/>
      <c r="G10" s="221"/>
      <c r="H10" s="231" t="s">
        <v>174</v>
      </c>
      <c r="I10" s="224"/>
      <c r="J10" s="225"/>
      <c r="K10" s="226"/>
      <c r="L10" s="226"/>
      <c r="M10" s="227"/>
    </row>
    <row r="11" spans="1:13" ht="15">
      <c r="A11" s="232"/>
      <c r="B11" s="183"/>
      <c r="E11" s="219"/>
      <c r="F11" s="233">
        <f>ROUND(PRODUCT(B9:E10),2)</f>
        <v>38.03</v>
      </c>
      <c r="G11" s="221"/>
      <c r="H11" s="231"/>
      <c r="I11" s="234"/>
      <c r="J11" s="235"/>
      <c r="K11" s="236"/>
      <c r="L11" s="236"/>
      <c r="M11" s="237"/>
    </row>
    <row r="12" spans="1:13" ht="15">
      <c r="A12" s="232"/>
      <c r="B12" s="183">
        <v>5</v>
      </c>
      <c r="C12" s="217">
        <v>1</v>
      </c>
      <c r="D12" s="218">
        <v>1</v>
      </c>
      <c r="E12" s="219">
        <f>2.09*2+1.29+0.54</f>
        <v>6.01</v>
      </c>
      <c r="F12" s="238"/>
      <c r="G12" s="221"/>
      <c r="H12" s="222" t="s">
        <v>175</v>
      </c>
      <c r="I12" s="234"/>
      <c r="J12" s="235"/>
      <c r="K12" s="236"/>
      <c r="L12" s="236"/>
      <c r="M12" s="237"/>
    </row>
    <row r="13" spans="1:13" ht="15">
      <c r="A13" s="232"/>
      <c r="B13" s="187"/>
      <c r="C13" s="228"/>
      <c r="D13" s="229"/>
      <c r="E13" s="230">
        <v>1.5</v>
      </c>
      <c r="F13" s="220"/>
      <c r="G13" s="221"/>
      <c r="H13" s="231" t="s">
        <v>176</v>
      </c>
      <c r="I13" s="234"/>
      <c r="J13" s="235"/>
      <c r="K13" s="236"/>
      <c r="L13" s="236"/>
      <c r="M13" s="237"/>
    </row>
    <row r="14" spans="1:13" ht="15">
      <c r="A14" s="232"/>
      <c r="B14" s="183"/>
      <c r="E14" s="219"/>
      <c r="F14" s="233">
        <f>ROUND(PRODUCT(B12:E13),2)</f>
        <v>45.08</v>
      </c>
      <c r="G14" s="221"/>
      <c r="H14" s="231"/>
      <c r="I14" s="234"/>
      <c r="J14" s="235"/>
      <c r="K14" s="236"/>
      <c r="L14" s="236"/>
      <c r="M14" s="237"/>
    </row>
    <row r="15" spans="1:13" ht="15">
      <c r="A15" s="232"/>
      <c r="B15" s="183">
        <v>5</v>
      </c>
      <c r="C15" s="217">
        <v>1</v>
      </c>
      <c r="D15" s="218">
        <v>2</v>
      </c>
      <c r="E15" s="219">
        <f>0.66+1.65*2+1.41</f>
        <v>5.37</v>
      </c>
      <c r="F15" s="238"/>
      <c r="G15" s="221"/>
      <c r="H15" s="222" t="s">
        <v>177</v>
      </c>
      <c r="I15" s="234"/>
      <c r="J15" s="235"/>
      <c r="K15" s="236"/>
      <c r="L15" s="236"/>
      <c r="M15" s="237"/>
    </row>
    <row r="16" spans="1:13" ht="15">
      <c r="A16" s="232"/>
      <c r="B16" s="187"/>
      <c r="C16" s="228"/>
      <c r="D16" s="229"/>
      <c r="E16" s="230">
        <v>1.5</v>
      </c>
      <c r="F16" s="220"/>
      <c r="G16" s="221"/>
      <c r="H16" s="231" t="s">
        <v>178</v>
      </c>
      <c r="I16" s="234"/>
      <c r="J16" s="235"/>
      <c r="K16" s="236"/>
      <c r="L16" s="236"/>
      <c r="M16" s="237"/>
    </row>
    <row r="17" spans="1:13" ht="15">
      <c r="A17" s="232"/>
      <c r="B17" s="183"/>
      <c r="E17" s="219"/>
      <c r="F17" s="233">
        <f>ROUND(PRODUCT(B15:E16),2)</f>
        <v>80.55</v>
      </c>
      <c r="G17" s="221"/>
      <c r="H17" s="231"/>
      <c r="I17" s="234"/>
      <c r="J17" s="235"/>
      <c r="K17" s="236"/>
      <c r="L17" s="236"/>
      <c r="M17" s="237"/>
    </row>
    <row r="18" spans="1:13" ht="15">
      <c r="A18" s="232"/>
      <c r="B18" s="183">
        <v>5</v>
      </c>
      <c r="C18" s="217">
        <v>1</v>
      </c>
      <c r="D18" s="218">
        <v>1</v>
      </c>
      <c r="E18" s="239">
        <f>0.7+2.1*2+1.45</f>
        <v>6.3500000000000005</v>
      </c>
      <c r="F18" s="238"/>
      <c r="G18" s="221"/>
      <c r="H18" s="222" t="s">
        <v>179</v>
      </c>
      <c r="I18" s="234"/>
      <c r="J18" s="235"/>
      <c r="K18" s="236"/>
      <c r="L18" s="236"/>
      <c r="M18" s="237"/>
    </row>
    <row r="19" spans="1:13" ht="15">
      <c r="A19" s="232"/>
      <c r="B19" s="187"/>
      <c r="C19" s="228"/>
      <c r="D19" s="229"/>
      <c r="E19" s="230">
        <v>1.5</v>
      </c>
      <c r="F19" s="220"/>
      <c r="G19" s="221"/>
      <c r="H19" s="231" t="s">
        <v>180</v>
      </c>
      <c r="I19" s="234"/>
      <c r="J19" s="235"/>
      <c r="K19" s="236"/>
      <c r="L19" s="236"/>
      <c r="M19" s="237"/>
    </row>
    <row r="20" spans="1:13" ht="15">
      <c r="A20" s="232"/>
      <c r="B20" s="183"/>
      <c r="E20" s="219"/>
      <c r="F20" s="233">
        <f>ROUND(PRODUCT(B18:E19),2)</f>
        <v>47.63</v>
      </c>
      <c r="G20" s="221"/>
      <c r="H20" s="231"/>
      <c r="I20" s="234"/>
      <c r="J20" s="235"/>
      <c r="K20" s="236"/>
      <c r="L20" s="236"/>
      <c r="M20" s="237"/>
    </row>
    <row r="21" spans="1:13" ht="15">
      <c r="A21" s="232"/>
      <c r="B21" s="183">
        <v>5</v>
      </c>
      <c r="C21" s="217">
        <v>1</v>
      </c>
      <c r="D21" s="218">
        <v>1</v>
      </c>
      <c r="E21" s="239">
        <f>1.5*2+0.66+1.41+0.05*2</f>
        <v>5.17</v>
      </c>
      <c r="F21" s="238"/>
      <c r="G21" s="221"/>
      <c r="H21" s="222" t="s">
        <v>181</v>
      </c>
      <c r="I21" s="234"/>
      <c r="J21" s="235"/>
      <c r="K21" s="236"/>
      <c r="L21" s="236"/>
      <c r="M21" s="237"/>
    </row>
    <row r="22" spans="1:13" ht="15">
      <c r="A22" s="232"/>
      <c r="B22" s="187"/>
      <c r="C22" s="228"/>
      <c r="D22" s="229"/>
      <c r="E22" s="230">
        <v>1.5</v>
      </c>
      <c r="F22" s="220"/>
      <c r="G22" s="221"/>
      <c r="H22" s="231" t="s">
        <v>182</v>
      </c>
      <c r="I22" s="234"/>
      <c r="J22" s="235"/>
      <c r="K22" s="236"/>
      <c r="L22" s="236"/>
      <c r="M22" s="237"/>
    </row>
    <row r="23" spans="1:13" ht="15">
      <c r="A23" s="232"/>
      <c r="B23" s="183"/>
      <c r="E23" s="219"/>
      <c r="F23" s="233">
        <f>ROUND(PRODUCT(B21:E22),2)</f>
        <v>38.78</v>
      </c>
      <c r="G23" s="221"/>
      <c r="H23" s="240"/>
      <c r="I23" s="234"/>
      <c r="J23" s="235"/>
      <c r="K23" s="236"/>
      <c r="L23" s="236"/>
      <c r="M23" s="237"/>
    </row>
    <row r="24" spans="1:8" ht="15.75" thickBot="1">
      <c r="A24" s="241" t="s">
        <v>183</v>
      </c>
      <c r="B24" s="242"/>
      <c r="C24" s="243"/>
      <c r="D24" s="244"/>
      <c r="E24" s="245"/>
      <c r="F24" s="246">
        <f>SUM(F8:F23)</f>
        <v>250.07</v>
      </c>
      <c r="G24" s="247"/>
      <c r="H24" s="190" t="s">
        <v>184</v>
      </c>
    </row>
    <row r="25" spans="2:8" ht="24" customHeight="1" hidden="1" thickTop="1">
      <c r="B25" s="183"/>
      <c r="F25" s="248"/>
      <c r="G25" s="249" t="s">
        <v>8</v>
      </c>
      <c r="H25" s="250" t="s">
        <v>185</v>
      </c>
    </row>
    <row r="26" spans="2:11" ht="15.75" hidden="1" thickTop="1">
      <c r="B26" s="183"/>
      <c r="G26" s="251"/>
      <c r="H26" s="252" t="s">
        <v>186</v>
      </c>
      <c r="I26" s="253"/>
      <c r="J26" s="254"/>
      <c r="K26" s="255"/>
    </row>
    <row r="27" spans="1:8" ht="15.75" hidden="1" thickTop="1">
      <c r="A27" s="232"/>
      <c r="B27" s="187"/>
      <c r="C27" s="228"/>
      <c r="D27" s="229"/>
      <c r="E27" s="230"/>
      <c r="F27" s="256"/>
      <c r="G27" s="257"/>
      <c r="H27" s="258" t="s">
        <v>187</v>
      </c>
    </row>
    <row r="28" spans="3:8" ht="30.75" hidden="1" thickTop="1">
      <c r="C28" s="184"/>
      <c r="E28" s="185"/>
      <c r="F28" s="185"/>
      <c r="G28" s="249" t="s">
        <v>9</v>
      </c>
      <c r="H28" s="250" t="s">
        <v>10</v>
      </c>
    </row>
    <row r="29" spans="3:8" ht="15.75" hidden="1" thickTop="1">
      <c r="C29" s="184"/>
      <c r="E29" s="185"/>
      <c r="F29" s="185"/>
      <c r="G29" s="185"/>
      <c r="H29" s="259" t="s">
        <v>188</v>
      </c>
    </row>
    <row r="30" spans="2:8" ht="15.75" hidden="1" thickTop="1">
      <c r="B30" s="187">
        <v>1</v>
      </c>
      <c r="C30" s="228">
        <v>8</v>
      </c>
      <c r="D30" s="260">
        <v>9</v>
      </c>
      <c r="E30" s="230">
        <v>1.35</v>
      </c>
      <c r="F30" s="261"/>
      <c r="G30" s="262"/>
      <c r="H30" s="263"/>
    </row>
    <row r="31" spans="2:8" ht="16.5" hidden="1" thickBot="1" thickTop="1">
      <c r="B31" s="243"/>
      <c r="C31" s="264"/>
      <c r="D31" s="265"/>
      <c r="E31" s="266"/>
      <c r="F31" s="267">
        <f>ROUND(PRODUCT(B30:E30),2)</f>
        <v>97.2</v>
      </c>
      <c r="G31" s="268"/>
      <c r="H31" s="269" t="s">
        <v>189</v>
      </c>
    </row>
    <row r="32" spans="2:8" ht="30.75" hidden="1" thickTop="1">
      <c r="B32" s="270"/>
      <c r="C32" s="271"/>
      <c r="D32" s="272"/>
      <c r="E32" s="273"/>
      <c r="F32" s="274"/>
      <c r="G32" s="249" t="s">
        <v>11</v>
      </c>
      <c r="H32" s="250" t="s">
        <v>12</v>
      </c>
    </row>
    <row r="33" spans="3:8" ht="15.75" hidden="1" thickTop="1">
      <c r="C33" s="184"/>
      <c r="E33" s="185"/>
      <c r="F33" s="185"/>
      <c r="G33" s="275"/>
      <c r="H33" s="259" t="s">
        <v>188</v>
      </c>
    </row>
    <row r="34" spans="2:8" ht="15.75" hidden="1" thickTop="1">
      <c r="B34" s="187">
        <v>1</v>
      </c>
      <c r="C34" s="228">
        <v>8</v>
      </c>
      <c r="D34" s="229">
        <v>9</v>
      </c>
      <c r="E34" s="230">
        <v>1.35</v>
      </c>
      <c r="F34" s="261"/>
      <c r="G34" s="262"/>
      <c r="H34" s="263"/>
    </row>
    <row r="35" spans="2:8" ht="16.5" hidden="1" thickBot="1" thickTop="1">
      <c r="B35" s="243"/>
      <c r="C35" s="264"/>
      <c r="D35" s="265"/>
      <c r="E35" s="266"/>
      <c r="F35" s="267">
        <f>ROUND(PRODUCT(B34:E34),2)</f>
        <v>97.2</v>
      </c>
      <c r="G35" s="268"/>
      <c r="H35" s="269" t="s">
        <v>190</v>
      </c>
    </row>
    <row r="36" spans="2:15" ht="30.75" hidden="1" thickTop="1">
      <c r="B36" s="276"/>
      <c r="C36" s="271"/>
      <c r="D36" s="272"/>
      <c r="E36" s="273"/>
      <c r="F36" s="274"/>
      <c r="G36" s="249" t="s">
        <v>13</v>
      </c>
      <c r="H36" s="250" t="s">
        <v>191</v>
      </c>
      <c r="I36" s="277">
        <v>-1</v>
      </c>
      <c r="J36" s="278">
        <v>1</v>
      </c>
      <c r="K36" s="279">
        <v>6</v>
      </c>
      <c r="L36" s="280">
        <v>1.5</v>
      </c>
      <c r="M36" s="281"/>
      <c r="N36" s="254"/>
      <c r="O36" s="282" t="s">
        <v>192</v>
      </c>
    </row>
    <row r="37" spans="2:15" ht="15.75" hidden="1" thickTop="1">
      <c r="B37" s="276"/>
      <c r="C37" s="184"/>
      <c r="E37" s="185"/>
      <c r="F37" s="185"/>
      <c r="G37" s="283"/>
      <c r="H37" s="259" t="s">
        <v>188</v>
      </c>
      <c r="I37" s="284"/>
      <c r="J37" s="285"/>
      <c r="K37" s="286"/>
      <c r="L37" s="287">
        <v>1.5</v>
      </c>
      <c r="M37" s="281"/>
      <c r="N37" s="254"/>
      <c r="O37" s="288"/>
    </row>
    <row r="38" spans="2:15" ht="15.75" hidden="1" thickTop="1">
      <c r="B38" s="187">
        <v>5</v>
      </c>
      <c r="C38" s="289">
        <v>1</v>
      </c>
      <c r="D38" s="229">
        <v>1</v>
      </c>
      <c r="E38" s="230">
        <f>(1.5*6)+(1.2*9)+(1*5)+(0.6*6)</f>
        <v>28.4</v>
      </c>
      <c r="F38" s="261"/>
      <c r="G38" s="262"/>
      <c r="H38" s="263"/>
      <c r="I38" s="277"/>
      <c r="J38" s="278"/>
      <c r="K38" s="279"/>
      <c r="L38" s="280"/>
      <c r="M38" s="290">
        <f>ROUND(PRODUCT(I36:L37),2)</f>
        <v>-13.5</v>
      </c>
      <c r="N38" s="254"/>
      <c r="O38" s="288"/>
    </row>
    <row r="39" spans="2:15" ht="16.5" hidden="1" thickBot="1" thickTop="1">
      <c r="B39" s="291"/>
      <c r="C39" s="264"/>
      <c r="D39" s="265"/>
      <c r="E39" s="266"/>
      <c r="F39" s="267">
        <f>ROUND(PRODUCT(B38:E38),2)</f>
        <v>142</v>
      </c>
      <c r="G39" s="268"/>
      <c r="H39" s="269" t="s">
        <v>193</v>
      </c>
      <c r="I39" s="277">
        <v>-1</v>
      </c>
      <c r="J39" s="278">
        <v>1</v>
      </c>
      <c r="K39" s="279">
        <v>9</v>
      </c>
      <c r="L39" s="280">
        <v>1.2</v>
      </c>
      <c r="M39" s="253"/>
      <c r="N39" s="254"/>
      <c r="O39" s="282" t="s">
        <v>194</v>
      </c>
    </row>
    <row r="40" spans="9:15" ht="15.75" thickTop="1">
      <c r="I40" s="284"/>
      <c r="J40" s="285"/>
      <c r="K40" s="286"/>
      <c r="L40" s="287">
        <v>1.5</v>
      </c>
      <c r="M40" s="281"/>
      <c r="N40" s="254"/>
      <c r="O40" s="288"/>
    </row>
    <row r="41" spans="9:15" ht="15">
      <c r="I41" s="277"/>
      <c r="J41" s="278"/>
      <c r="K41" s="279"/>
      <c r="L41" s="280"/>
      <c r="M41" s="290">
        <f>ROUND(PRODUCT(I39:L40),2)</f>
        <v>-16.2</v>
      </c>
      <c r="N41" s="254"/>
      <c r="O41" s="288"/>
    </row>
    <row r="42" spans="9:15" ht="15">
      <c r="I42" s="277">
        <v>-1</v>
      </c>
      <c r="J42" s="278">
        <v>1</v>
      </c>
      <c r="K42" s="279">
        <v>5</v>
      </c>
      <c r="L42" s="280">
        <v>1</v>
      </c>
      <c r="M42" s="253"/>
      <c r="N42" s="254"/>
      <c r="O42" s="282" t="s">
        <v>195</v>
      </c>
    </row>
    <row r="43" spans="9:15" ht="15">
      <c r="I43" s="284"/>
      <c r="J43" s="285"/>
      <c r="K43" s="286"/>
      <c r="L43" s="287">
        <v>1.5</v>
      </c>
      <c r="M43" s="281"/>
      <c r="N43" s="254"/>
      <c r="O43" s="288"/>
    </row>
    <row r="44" spans="9:15" ht="15">
      <c r="I44" s="277"/>
      <c r="J44" s="278"/>
      <c r="K44" s="279"/>
      <c r="L44" s="280"/>
      <c r="M44" s="290">
        <f>ROUND(PRODUCT(I42:L43),2)</f>
        <v>-7.5</v>
      </c>
      <c r="N44" s="254"/>
      <c r="O44" s="288"/>
    </row>
    <row r="45" spans="9:15" ht="15">
      <c r="I45" s="277">
        <v>-1</v>
      </c>
      <c r="J45" s="278">
        <v>1</v>
      </c>
      <c r="K45" s="279">
        <v>6</v>
      </c>
      <c r="L45" s="280">
        <v>0.6</v>
      </c>
      <c r="M45" s="253"/>
      <c r="N45" s="254"/>
      <c r="O45" s="282" t="s">
        <v>196</v>
      </c>
    </row>
    <row r="46" spans="9:15" ht="15">
      <c r="I46" s="284"/>
      <c r="J46" s="285"/>
      <c r="K46" s="286"/>
      <c r="L46" s="287">
        <v>0.6</v>
      </c>
      <c r="M46" s="281"/>
      <c r="N46" s="254"/>
      <c r="O46" s="288"/>
    </row>
    <row r="47" spans="9:15" ht="15">
      <c r="I47" s="277"/>
      <c r="J47" s="278"/>
      <c r="K47" s="279"/>
      <c r="L47" s="280"/>
      <c r="M47" s="290">
        <f>ROUND(PRODUCT(I45:L46),2)</f>
        <v>-2.16</v>
      </c>
      <c r="N47" s="254"/>
      <c r="O47" s="288"/>
    </row>
  </sheetData>
  <sheetProtection/>
  <mergeCells count="8">
    <mergeCell ref="B6:D6"/>
    <mergeCell ref="A1:A5"/>
    <mergeCell ref="B2:F2"/>
    <mergeCell ref="H2:H3"/>
    <mergeCell ref="B3:F3"/>
    <mergeCell ref="G3:G4"/>
    <mergeCell ref="B4:F4"/>
    <mergeCell ref="B5:F5"/>
  </mergeCells>
  <printOptions horizontalCentered="1"/>
  <pageMargins left="0.63" right="0.32" top="0.56" bottom="0.75" header="0.18" footer="0.3"/>
  <pageSetup horizontalDpi="300" verticalDpi="300" orientation="portrait" paperSize="9" r:id="rId2"/>
  <headerFooter scaleWithDoc="0"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Michela MS. Staurini</cp:lastModifiedBy>
  <cp:lastPrinted>2023-03-23T10:31:53Z</cp:lastPrinted>
  <dcterms:created xsi:type="dcterms:W3CDTF">2009-07-28T08:53:35Z</dcterms:created>
  <dcterms:modified xsi:type="dcterms:W3CDTF">2023-05-09T10:32:34Z</dcterms:modified>
  <cp:category/>
  <cp:version/>
  <cp:contentType/>
  <cp:contentStatus/>
</cp:coreProperties>
</file>